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5"/>
  </bookViews>
  <sheets>
    <sheet name="DIAGNOSTICO" sheetId="1" r:id="rId1"/>
    <sheet name="ORDEN DE PAGO DIST" sheetId="2" r:id="rId2"/>
    <sheet name="MAYORES CANTIDADES Y ADICIONALE" sheetId="3" r:id="rId3"/>
    <sheet name="OTRAS CTAS POR COBRAR" sheetId="4" r:id="rId4"/>
    <sheet name="V.EXPIRADAS" sheetId="5" r:id="rId5"/>
    <sheet name="CUENTAS POR PAGAR " sheetId="6" r:id="rId6"/>
    <sheet name="PROVISION OT CXP" sheetId="7" r:id="rId7"/>
    <sheet name="Hoja1" sheetId="8" r:id="rId8"/>
  </sheets>
  <definedNames>
    <definedName name="_xlnm.Print_Titles" localSheetId="5">'CUENTAS POR PAGAR '!$1:$1</definedName>
    <definedName name="_xlnm.Print_Titles" localSheetId="5">'CUENTAS POR PAGAR 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9"/>
            <color indexed="8"/>
            <rFont val="Tahoma"/>
            <family val="2"/>
          </rPr>
          <t>AVALUO TERRENO ACTUALIZADO A MAYO</t>
        </r>
      </text>
    </comment>
  </commentList>
</comments>
</file>

<file path=xl/sharedStrings.xml><?xml version="1.0" encoding="utf-8"?>
<sst xmlns="http://schemas.openxmlformats.org/spreadsheetml/2006/main" count="751" uniqueCount="649">
  <si>
    <t xml:space="preserve">EDURBE S.A. </t>
  </si>
  <si>
    <t>DIAGNOSTICO ACTUAL  -10-08-2012</t>
  </si>
  <si>
    <t>RECURSOS</t>
  </si>
  <si>
    <t>VALOR</t>
  </si>
  <si>
    <t xml:space="preserve">CUENTAS LISTAS PARA PAGOS </t>
  </si>
  <si>
    <t>OBRAS EJECUTADAS SIN DISPONIBILIDAD/SIN REGIST</t>
  </si>
  <si>
    <t>OTRAS CUENTAS POR COBRAR</t>
  </si>
  <si>
    <t>VIGENCIAS EXPIRADAS</t>
  </si>
  <si>
    <t xml:space="preserve">TOTAL CUENTAS POR COBRAR </t>
  </si>
  <si>
    <t xml:space="preserve">MAS TERRENO IDER </t>
  </si>
  <si>
    <t>TOTAL RECURSOS A DISPONER</t>
  </si>
  <si>
    <t xml:space="preserve">CUENTAS POR PAGAR Y RECURSOS PARA TERMINAR OBRAS </t>
  </si>
  <si>
    <t xml:space="preserve">RECURSOS NECESARIOS OBRAS PENDIENTES </t>
  </si>
  <si>
    <t xml:space="preserve">CUENTAS POR PAGAR A PROVEEDORES </t>
  </si>
  <si>
    <t xml:space="preserve">UNIVERSIDAD DE CARTAGENA </t>
  </si>
  <si>
    <t xml:space="preserve">AÑOS DORADOS </t>
  </si>
  <si>
    <t xml:space="preserve">IDER </t>
  </si>
  <si>
    <t>IMPUESTOS DIAN  MES DE JUNIO 2012 VTO: JULIO 12-2012</t>
  </si>
  <si>
    <t>IMPUESTOS DIAN MESDE JULIO DE 2012: VTO AGOSTO 13 2012</t>
  </si>
  <si>
    <t>IMPUESTO ALCALDIA JUNIO 2012 VTO JULIO 16-2012</t>
  </si>
  <si>
    <t>IMPUESTO ALCADLIA JULIO 2012 VTO SEPT -12</t>
  </si>
  <si>
    <t>ACTAS DE SUBASTAS POR LEGALIZAR</t>
  </si>
  <si>
    <t xml:space="preserve">PROVISION MORON </t>
  </si>
  <si>
    <t>COMPROMISOS ASOCIADOS A OTRAS CTAS POR COBRAR ESTIMADO</t>
  </si>
  <si>
    <t>TOTAL CUENTAS POR PAGAR Y RECURSOS PARA TERMINAR OBRAS</t>
  </si>
  <si>
    <t xml:space="preserve">DEFICIT </t>
  </si>
  <si>
    <t>EMPRESA DE DESARROLLO URBANO DE BOLIVAR S.A</t>
  </si>
  <si>
    <t>NIT 890.481.123.-1</t>
  </si>
  <si>
    <t>INFORME DE CARTERA HASTA 10 DE AGOSTO DE 2012</t>
  </si>
  <si>
    <t>CARTERA CUENTAS POR COBRAR (OP) DEL DISTRITO</t>
  </si>
  <si>
    <t>No. F</t>
  </si>
  <si>
    <t>Fecha</t>
  </si>
  <si>
    <t>convenio</t>
  </si>
  <si>
    <t>DETALLE</t>
  </si>
  <si>
    <t>TOTAL DEUDA</t>
  </si>
  <si>
    <t xml:space="preserve">F-MAMONAL OBRAS CONST.MAYA VIAL 20 DE JULIO </t>
  </si>
  <si>
    <t>Total General por Recaudar</t>
  </si>
  <si>
    <t>INFORME DE CARTERA HASTA 24 DE JULIO DE 2012</t>
  </si>
  <si>
    <t>ADICIONALES Y MAYORES CANTIDADES FACTURADAS PENDIENTE POR LEGALIZAR</t>
  </si>
  <si>
    <t>ESTADO CUENTA</t>
  </si>
  <si>
    <t>No.F</t>
  </si>
  <si>
    <t>Conv.</t>
  </si>
  <si>
    <t>Detalle</t>
  </si>
  <si>
    <t xml:space="preserve">Valor </t>
  </si>
  <si>
    <t>R</t>
  </si>
  <si>
    <t>CDP</t>
  </si>
  <si>
    <t>CRP</t>
  </si>
  <si>
    <t>SR</t>
  </si>
  <si>
    <t>1322</t>
  </si>
  <si>
    <t>2011007</t>
  </si>
  <si>
    <t>SALDO CONV. ADIC. 2 ADEC PLAYAS BOCAGRANDE</t>
  </si>
  <si>
    <t>X</t>
  </si>
  <si>
    <t>16/12/2011</t>
  </si>
  <si>
    <t>DTC OBRAS DE ADECUACION Y MEJORAM  DE LA INF DEL EST MORON 3 ETA</t>
  </si>
  <si>
    <t>DTC OBRAS DE ADECUACION Y MEJORAM EST MORON 4TA ETAPA</t>
  </si>
  <si>
    <t>30/12/2011</t>
  </si>
  <si>
    <t>DTC 6-109-702 OBRAS CONST II ETAPA IE LA LIBERTAD  MAYORES CANTI</t>
  </si>
  <si>
    <t>x</t>
  </si>
  <si>
    <t xml:space="preserve">DTC CONST PTE PEATONA MAYORES CAT LAS PALMERAS  </t>
  </si>
  <si>
    <t>1332</t>
  </si>
  <si>
    <t>ADICIONAL ADEC RUTA BUSES NELSON MANDELA</t>
  </si>
  <si>
    <t>1333</t>
  </si>
  <si>
    <t xml:space="preserve">MURO CONT. ZARAGOCILLA MZ. D Y C. </t>
  </si>
  <si>
    <t>ADECUC.DE LA VIA DE ACCESO A HUELLAS DE ALBERTO URIBE Y JUAN PABLO II POR LA CANDELARIA</t>
  </si>
  <si>
    <t>REHAB. DE LA VIA PPAL  2DA ETPA DE ACCESO AL CONVENTO LA POPA</t>
  </si>
  <si>
    <t xml:space="preserve">DISEÑO Y MONTAJE DE SUBTESTACION TIPO PAG MOYNTED DE 225 KVA ENEL MEGACOLEGIO VIA PERIMETRAL JORGE ARTEL </t>
  </si>
  <si>
    <t>AMPLIACION DE LA SEDE SAN PEDRO MARTIR DE LA I.E OFICIAL DE SAN LUCAS DEL DISTRITO CGENA INDIAS</t>
  </si>
  <si>
    <t xml:space="preserve">CAP OLAYA </t>
  </si>
  <si>
    <t>HOSPITAL POZON (LUMINARIAS)</t>
  </si>
  <si>
    <t>MEGABIBLIOTECA PIE DE LA POPA</t>
  </si>
  <si>
    <t>CASA DE JUSTICIA</t>
  </si>
  <si>
    <t>R:</t>
  </si>
  <si>
    <t>(Acta Liq- Recibo Satisfaccion )</t>
  </si>
  <si>
    <t>CDP:</t>
  </si>
  <si>
    <t>(Certificado Disponibilidad)</t>
  </si>
  <si>
    <t>CRP:</t>
  </si>
  <si>
    <t>(Certificado Registro Presup)</t>
  </si>
  <si>
    <t>SR:</t>
  </si>
  <si>
    <t>Sin Reconocer)</t>
  </si>
  <si>
    <t>ASUNTOS VARIOS</t>
  </si>
  <si>
    <t>DISTRISEGURIDAD</t>
  </si>
  <si>
    <t>DESCUENTO DE LAS OBRAS POR CONCEPTO DE LA CONTRIB. DEL 5%</t>
  </si>
  <si>
    <t>ADEC. INSPECCION DE POLICIA ISLA FUERTE</t>
  </si>
  <si>
    <t>DISTRISEGURIDAD (CASA DE JUSTICIA)</t>
  </si>
  <si>
    <t>DISTRISEGURIDAD (LOS CARACOLES)</t>
  </si>
  <si>
    <t xml:space="preserve">TOTAL DISTRISEGURIDAD </t>
  </si>
  <si>
    <t>CUENTAS PENDIENTE POR FACTURAR</t>
  </si>
  <si>
    <t>PAV.MALLA VIAL (Ecopetrol)</t>
  </si>
  <si>
    <t>PUENTES PEATONALES Y MUELLES MANGA</t>
  </si>
  <si>
    <t>CONST.BATERIA SANIT.PASACAB/SANTANA</t>
  </si>
  <si>
    <t>ADICIONAL I..E NUESTRO ESFUERZO</t>
  </si>
  <si>
    <t>PARQUE ROMAN</t>
  </si>
  <si>
    <t>OTRAS</t>
  </si>
  <si>
    <t>ALCALDIA DE MARIA LA BAJA</t>
  </si>
  <si>
    <t xml:space="preserve">ALCALDIA DEL RETEN MAGDALENA-RED VIAL  </t>
  </si>
  <si>
    <t>GOBERNACION DEL MAGDALENA</t>
  </si>
  <si>
    <t>GOBERNACION DE BOLIVAR</t>
  </si>
  <si>
    <t>MUNICIPIO DE ARROYO HONDO</t>
  </si>
  <si>
    <t>MUNICIPIO DE CALAMAR</t>
  </si>
  <si>
    <t>MUNICIPIO DE CICUCO</t>
  </si>
  <si>
    <t>MUNICIPIO DEL EL GUAMO</t>
  </si>
  <si>
    <t>TOTAL OTRAS</t>
  </si>
  <si>
    <t xml:space="preserve">CORREDOR V FIDEICOMISO </t>
  </si>
  <si>
    <t>ESTABLEC. PUBLICO AMBIENTAL (EPA)</t>
  </si>
  <si>
    <t>INFORME DE CARTERA HASTA 9  DE AGOSTO DE 2012</t>
  </si>
  <si>
    <t>CARTERA VIGENCIAS EXPIRADA (FACTURAS POR RADICAR)</t>
  </si>
  <si>
    <t>Numero</t>
  </si>
  <si>
    <t>DTC-ESCUELA PASACABALLO</t>
  </si>
  <si>
    <t>26/11/2008</t>
  </si>
  <si>
    <t>CONST.DOS AULAS I.E. SANA MARIA</t>
  </si>
  <si>
    <t xml:space="preserve">DTC-PAVIMENTACION CLL 70B(CALLEJON DE LA MUERTE)BRR, DANIEL </t>
  </si>
  <si>
    <t>DTC-RECONSTRUCCION Y AMPLIACION INST. EDUCATIVA OMAIRA SANCH</t>
  </si>
  <si>
    <t>DTC-INST.EDUCAT.CORAZON DE MARIA SEDE LAZARO MARTINEZ OBRAS VARIAS</t>
  </si>
  <si>
    <t>29/10/2010</t>
  </si>
  <si>
    <t>DTC-BARRIO CANAPOTE - FASE FINAL DE LA AMPLIACION Y ADECUACION DE LA UNIDAD PERIFERICA DE ATENCION</t>
  </si>
  <si>
    <t>SALDO ADICIONAL REST.PUNTA CANOA DE LA I.E ARROYO PIEDRA</t>
  </si>
  <si>
    <t>CONCRETO REFORZADO CANAL SANTA CLARA I.E ETAPA</t>
  </si>
  <si>
    <t>CANAL SAN MARTIN  EN EL BARRIO EL LIBANO DE CARTAGENA</t>
  </si>
  <si>
    <t>NOTA:  En conciliaciòn con presupuesto (Dr. Alberto Llamas y Edurbe)</t>
  </si>
  <si>
    <t>INFORME 6 AGOSTO 2012</t>
  </si>
  <si>
    <t>FECHA</t>
  </si>
  <si>
    <t>ORDEN DE PAGO</t>
  </si>
  <si>
    <t xml:space="preserve">CUENTAS PENDIENTE DE PAGO EN TESORERIA </t>
  </si>
  <si>
    <t xml:space="preserve">VALOR </t>
  </si>
  <si>
    <t xml:space="preserve">ADMINISTRACION </t>
  </si>
  <si>
    <t>ALEXANDRA PRADA ALVEAR</t>
  </si>
  <si>
    <t>12-0438</t>
  </si>
  <si>
    <t>REEMBOLSO GASTOS IMPUESTOS ESCRITURAS CER LIB. MANGA</t>
  </si>
  <si>
    <t>AMIRA SALVADOR BETANCOUR</t>
  </si>
  <si>
    <t>12-143</t>
  </si>
  <si>
    <t>VACACIONES ENERO 15 A ENERO 14-2011</t>
  </si>
  <si>
    <t xml:space="preserve">ANA PIEDDA ROMAN </t>
  </si>
  <si>
    <t>12-144</t>
  </si>
  <si>
    <t>LEGALIZACION ESCRITURA</t>
  </si>
  <si>
    <t>CAJA DE OBRA</t>
  </si>
  <si>
    <t>CAJA MENOR</t>
  </si>
  <si>
    <t xml:space="preserve">CUENTAS POR PAGAR VARIOS PROVEEDORES CAJA MENOR </t>
  </si>
  <si>
    <t>COMCEL S.A</t>
  </si>
  <si>
    <t>2012-0146</t>
  </si>
  <si>
    <r>
      <t xml:space="preserve">COMCEL SERV.CELULAR   (  </t>
    </r>
    <r>
      <rPr>
        <b/>
        <sz val="8"/>
        <rFont val="Calibri"/>
        <family val="2"/>
      </rPr>
      <t>VENCE 13-AGOSTO DE 2012)</t>
    </r>
  </si>
  <si>
    <t>12-0147</t>
  </si>
  <si>
    <r>
      <t xml:space="preserve">COMCEL SERV.CELULAR   (  </t>
    </r>
    <r>
      <rPr>
        <b/>
        <sz val="8"/>
        <rFont val="Calibri"/>
        <family val="2"/>
      </rPr>
      <t>VENCE 13-AGOSTO DE 2012 )</t>
    </r>
  </si>
  <si>
    <t>COMPAÑÍA ASEGURADORA FIANZA</t>
  </si>
  <si>
    <t>2012-434</t>
  </si>
  <si>
    <t>POLIZA PARQUE VENDEDORES CEMENTERIO</t>
  </si>
  <si>
    <t>DOTACION LA LUZ</t>
  </si>
  <si>
    <t>12-277</t>
  </si>
  <si>
    <t>DOTACION EMPLEADOS</t>
  </si>
  <si>
    <t>INVERSIONES CONTRUTECHO</t>
  </si>
  <si>
    <t>CARTAS</t>
  </si>
  <si>
    <t>DEV RETEICA APLICADO</t>
  </si>
  <si>
    <t xml:space="preserve">IMPRESORA LOURDES </t>
  </si>
  <si>
    <t>2012-0420</t>
  </si>
  <si>
    <t>PUBLICACION GACETA DIST.ADI. 2 EN TIEMPO II ETA.I.ED. ANDALU</t>
  </si>
  <si>
    <t xml:space="preserve">JAIME PEDROZA ARRIETA </t>
  </si>
  <si>
    <t>RESOL.12-214</t>
  </si>
  <si>
    <t>VIATICOS MUNICIPIO CALAMAR CON FUN.CONTRALORIA</t>
  </si>
  <si>
    <t>JUAN CARLOS PUELLO VILLANUEVA</t>
  </si>
  <si>
    <t>AOIP 145-2012 ARRIENDO VEHICULO 7 AL 30 JUNIO DE 2012</t>
  </si>
  <si>
    <t>KATIA GARCIA B</t>
  </si>
  <si>
    <t>CARTA</t>
  </si>
  <si>
    <t>DEV.SEGURIDAD SOCIAL DCTADA</t>
  </si>
  <si>
    <t>MANUEL CARRASQUILLA PEREZ</t>
  </si>
  <si>
    <t>2012-0076</t>
  </si>
  <si>
    <t xml:space="preserve">M.C. LIQ. PRESTACIONES SOCIALES </t>
  </si>
  <si>
    <t xml:space="preserve">MI PLANILLA  </t>
  </si>
  <si>
    <t>SEGURIDAD</t>
  </si>
  <si>
    <t>APORTE SEGURIDAD SOCIAL MES DE JULIO DE 2012</t>
  </si>
  <si>
    <t>EMPLEADOS</t>
  </si>
  <si>
    <t>NOMINA</t>
  </si>
  <si>
    <t>NOMINA DEL 16 AL 31 DE JULIO DE 2012</t>
  </si>
  <si>
    <t>ADRIANA ESPITIA</t>
  </si>
  <si>
    <t>12-181</t>
  </si>
  <si>
    <t xml:space="preserve">OPS MES DE JUNIO </t>
  </si>
  <si>
    <t xml:space="preserve">LIBRANZAS DCTO EMPLEADOS </t>
  </si>
  <si>
    <t>CTAS</t>
  </si>
  <si>
    <t>TODAS LAS LIBRAS MES DE JULIO 2012 EMPLEADOS</t>
  </si>
  <si>
    <t>DISTRIBUIDORA Y PAPA VENEPLAS</t>
  </si>
  <si>
    <t>12-368</t>
  </si>
  <si>
    <t xml:space="preserve">AOIP 2012-001 PAPELERIA E INSUMOS </t>
  </si>
  <si>
    <t>12-341</t>
  </si>
  <si>
    <t>AOIP 2012-001 PAPELERIA E INSUMOS  ABONO 3</t>
  </si>
  <si>
    <t>DSA SAS</t>
  </si>
  <si>
    <t>2354-11</t>
  </si>
  <si>
    <t>SERV.RESVISORIA FISCAL MES DE DIC. 2011</t>
  </si>
  <si>
    <t>12-331</t>
  </si>
  <si>
    <t>SERV.RESVISORIA FISCAL MES ABRIL-2012</t>
  </si>
  <si>
    <t>12-0414</t>
  </si>
  <si>
    <t>CT 12-003 REVISORIA FISCAL MES DE MAYO 12</t>
  </si>
  <si>
    <t>12-415</t>
  </si>
  <si>
    <t>CT 12- 003 REVISORIA FISCAL MES DE JUNIO DE 2012</t>
  </si>
  <si>
    <t>FERNANDO CABALLERO DIAZ GRANADOS</t>
  </si>
  <si>
    <t>SUPERVISION CORREDOR CT 12-04</t>
  </si>
  <si>
    <t>ALFREDO ALVEAR TAPIAS</t>
  </si>
  <si>
    <t>2012-0145</t>
  </si>
  <si>
    <t>PAGO MES DE JULIO /12 SETENCIA JUDICIAL</t>
  </si>
  <si>
    <t>ALMA ZAMORA DOMINFUEZ</t>
  </si>
  <si>
    <t>12-403</t>
  </si>
  <si>
    <t>CT 12-77 SEUPERVIOSION CORREDOR</t>
  </si>
  <si>
    <t>ANGEL SAMANIEGO SUARZ</t>
  </si>
  <si>
    <t>12-190</t>
  </si>
  <si>
    <t xml:space="preserve">CT 93-12 APPYO COMUNICADOR SOCIAL </t>
  </si>
  <si>
    <t>MARGARITA VELEZ</t>
  </si>
  <si>
    <t>12-391</t>
  </si>
  <si>
    <t xml:space="preserve">OPS JUNIO </t>
  </si>
  <si>
    <t>2012-0357</t>
  </si>
  <si>
    <t xml:space="preserve">CT 12- 71 ABOG. PROY CAÑOS Y LAGOS 9 MAYO AL 8 JUNIO </t>
  </si>
  <si>
    <t>PERSONAL DE OPS</t>
  </si>
  <si>
    <t xml:space="preserve">PERSONAL OPS MES DE JULIO DEL 1 AL 31 DE  2012 </t>
  </si>
  <si>
    <t>TOTAL POR ADMINISTRACION</t>
  </si>
  <si>
    <t>PROVEEDORES DE OBRAS</t>
  </si>
  <si>
    <t>ABDEL HERNANDEZ CARDONA</t>
  </si>
  <si>
    <t>12-376</t>
  </si>
  <si>
    <t>CT 11- 135 ACT 4 EJEC FASE FINAL CAP SAN FERNANDO</t>
  </si>
  <si>
    <t>ALCALDIA MAYOR DE CGENA</t>
  </si>
  <si>
    <t>11-1690</t>
  </si>
  <si>
    <t xml:space="preserve">DEV.TERM.MUTUO ACUERDO </t>
  </si>
  <si>
    <t>ALFREDO JOAQUIN CASTELLON LAFAURE</t>
  </si>
  <si>
    <t>12-183</t>
  </si>
  <si>
    <t>SADLO CONT. 071 OBRAS HIDROSANITARIAS FREDONIA</t>
  </si>
  <si>
    <t>ALVARO ARRIETA PEREZ</t>
  </si>
  <si>
    <t>12-388</t>
  </si>
  <si>
    <t xml:space="preserve">ACTA 11-201 OBRAS PRESC.I.E. FERNANDO BAENA </t>
  </si>
  <si>
    <t xml:space="preserve">ALVARO RAFAEL CALVO DEL RIO </t>
  </si>
  <si>
    <t>11-181</t>
  </si>
  <si>
    <t>CTR 10-070 ACT 4 EST. Y MAMPOST.I.E FREDONIA</t>
  </si>
  <si>
    <t>ARMANDO VILLADIEGO IGLESIAS</t>
  </si>
  <si>
    <t>12-157</t>
  </si>
  <si>
    <t>AOIP 2011-239 CHUINBA FRAC CAP NVO BOSQUE II ET</t>
  </si>
  <si>
    <t>ARNALDO JOSE BARRETO LEZAMA</t>
  </si>
  <si>
    <t>375-11</t>
  </si>
  <si>
    <t>SDO CT -195 ANDENES Y CUNETAS</t>
  </si>
  <si>
    <t>AGROCONSTRUCCIONES LIMITADA</t>
  </si>
  <si>
    <t>2012-0195</t>
  </si>
  <si>
    <t xml:space="preserve">AOIP 116-2011 SUM MAQ. BOX PUENTE CAIMAN </t>
  </si>
  <si>
    <t xml:space="preserve">BLUE CONSTRUCTORA </t>
  </si>
  <si>
    <t>12-0424</t>
  </si>
  <si>
    <t>ABONO AOIP   137-12 ALQ. EQ FASE FINAL CAP S.FERNANDO</t>
  </si>
  <si>
    <t>DEIBIS AGUSTIN VIGILANTE MONTERO</t>
  </si>
  <si>
    <t>ACTA P 2 CT. 11-2012 CONS.CUNETAS BORDES Y ANDENES</t>
  </si>
  <si>
    <t>CARLOS ANDRES HERAZO MATTOS</t>
  </si>
  <si>
    <t>2143-11</t>
  </si>
  <si>
    <t>AOIP 208 TRANS. MAT. OBRAS JAL 3</t>
  </si>
  <si>
    <t>12-159</t>
  </si>
  <si>
    <t>AOIP 11-216 ARRDO EQUIPOS VARIAS OBRAS</t>
  </si>
  <si>
    <t>CARLOS CHAM</t>
  </si>
  <si>
    <t>12-369</t>
  </si>
  <si>
    <t>SALDO PENDIENTE PGAR. COMP 2012000250</t>
  </si>
  <si>
    <t>CARLOS ALBERTO MARIN ARIZA</t>
  </si>
  <si>
    <t>12-066</t>
  </si>
  <si>
    <t>LIQ CT 10-202 DRENAJE CAL CANAPOTE</t>
  </si>
  <si>
    <t>CARLOS G.VERGARA CAMACHO</t>
  </si>
  <si>
    <t>2311-11</t>
  </si>
  <si>
    <t>ACTA FINAL CONSTRU HOSPITAL CANAPOTE</t>
  </si>
  <si>
    <t>CARLOS MANUEL ARRIETA GORDON</t>
  </si>
  <si>
    <t>ANT</t>
  </si>
  <si>
    <t>SALDO ANTICIPO AULAS BATERIAS SANITARIAS</t>
  </si>
  <si>
    <t>CARLOS SEGOVIA DE LA ESPRIELLA</t>
  </si>
  <si>
    <t>12-175</t>
  </si>
  <si>
    <t>SDO CONT. 10-72 CARPINTERIA Y CUB.I.E FREDONIA</t>
  </si>
  <si>
    <t xml:space="preserve">CARMELOPERCY MARTELO </t>
  </si>
  <si>
    <t>12-189</t>
  </si>
  <si>
    <t>CT 12-92 PERITO AVALUO TERRENOS</t>
  </si>
  <si>
    <t>CARLOS JULIO GUTIERREZ CASTRO</t>
  </si>
  <si>
    <t>2012-0212</t>
  </si>
  <si>
    <t>CT.12-94 ASESOR CAP PLANOS BAT. Y TOP EDURBE</t>
  </si>
  <si>
    <t>CESAR VERGARA SOTELO</t>
  </si>
  <si>
    <t>12-173</t>
  </si>
  <si>
    <t>SALDO CTO 11-0189 CONT. UPA SOCORRO</t>
  </si>
  <si>
    <t>CLARA MERCEDES PEREZ MARTELO</t>
  </si>
  <si>
    <t>12-378</t>
  </si>
  <si>
    <t>CTR 10-271 ACTA 4 CONT.BOX CAIMA N PUENTE RICAUTE</t>
  </si>
  <si>
    <t xml:space="preserve">CLEMENTE HERREA CORRALES </t>
  </si>
  <si>
    <t>2341-11</t>
  </si>
  <si>
    <t>SDO CONT 10 CAP TERNERA Y I.E. SOLEDAD ACOSTA</t>
  </si>
  <si>
    <t>CONSTRUCTORA LLACH Y COLLINS</t>
  </si>
  <si>
    <t>12-351</t>
  </si>
  <si>
    <t>ARRIEND. EQ JAL 1 AOIP 12-072  saldo pte por pagar</t>
  </si>
  <si>
    <t>12-359</t>
  </si>
  <si>
    <t>AOIP 12 79 ARRIEND. MAQ.VIBROC. JAL 1</t>
  </si>
  <si>
    <t>12-358</t>
  </si>
  <si>
    <t>AOIP 12-80 ARR.MINICARG. JAL 1</t>
  </si>
  <si>
    <t>CONTRALORIA DISTRITAL DE CGE</t>
  </si>
  <si>
    <t>12-121</t>
  </si>
  <si>
    <t>CUOTA FISCALIZACION AÑO 2011</t>
  </si>
  <si>
    <t>D&amp;DI CONSTRUCTORES</t>
  </si>
  <si>
    <t>12-129</t>
  </si>
  <si>
    <t>AOIP 444 11 SUM MAT. 2ETA I.E MADRE LAURA</t>
  </si>
  <si>
    <t>DANELLY BLANCO TAJAN</t>
  </si>
  <si>
    <t>2351-11</t>
  </si>
  <si>
    <t>CT 11-174 OBRAS ADEC. CASA CONSEJO (SALDO)</t>
  </si>
  <si>
    <t>DAVID PEREZ</t>
  </si>
  <si>
    <t>68-12</t>
  </si>
  <si>
    <t>SALDO PTE X PAG.COM 68  MAT. GE.IE PROM.SOCIAL</t>
  </si>
  <si>
    <t>DIST.DE CORREAS Y MANG.DEL C</t>
  </si>
  <si>
    <t>81-12</t>
  </si>
  <si>
    <t>AOIP 11-364 MAT.VARIOS BATERIA. ARROYO GRANDE</t>
  </si>
  <si>
    <t>DESACONT LTDA</t>
  </si>
  <si>
    <t>12-0437</t>
  </si>
  <si>
    <t>CT. 07-417 TRANSP MAQ. PINILLOS S. M. LOBA</t>
  </si>
  <si>
    <t>EDUARDO QUIÑONEZ BOLAÑOS</t>
  </si>
  <si>
    <t>ACT 1-CT 11- 211 OBRAS SECTORES JAL 2</t>
  </si>
  <si>
    <t>ERIKA DEL CARMEN JIMENEZ PADILLA</t>
  </si>
  <si>
    <t>CT 11-136  ADEC. CAP NUEVO BOSQUE</t>
  </si>
  <si>
    <t>ESTABLECIMIENTO S PUBLIO AMB</t>
  </si>
  <si>
    <t>Eva. Ado doc. Manejo ambiental biblioteca pie</t>
  </si>
  <si>
    <t>EMSIC SAS</t>
  </si>
  <si>
    <t>12-130</t>
  </si>
  <si>
    <t>AOIP 11-416 TRANSFORMADO CAPS NVO BOSQUE</t>
  </si>
  <si>
    <t>2012-077</t>
  </si>
  <si>
    <t>AOIP 11-378 TRANSFORMADO CAPS NVO BOSQUE</t>
  </si>
  <si>
    <t>2012-131</t>
  </si>
  <si>
    <t>AOIP 11-399 PLANTA ELECTRICA  CAP NUEVO BOSQUE</t>
  </si>
  <si>
    <t>FABIO ORDOÑEZ OLGUIN</t>
  </si>
  <si>
    <t>12-150</t>
  </si>
  <si>
    <t>TOPOGRAFO 1 AL 30 ABRIL 2012</t>
  </si>
  <si>
    <t>CT 12-026 TOPOGRAFO DIF.OBRAS 1 A 14 MAYO (OPS)</t>
  </si>
  <si>
    <t>FRANCISCO LUIS GOMEZ IZQUIERDO</t>
  </si>
  <si>
    <t>SDO ADIC. CT 10-062 CAP LAS REINAS UPA SOCORRO</t>
  </si>
  <si>
    <t>FRANK. CABARCAS HAKERMANN</t>
  </si>
  <si>
    <t>SDO COT. 11-75 UDAD PERISF.CANAPOTE</t>
  </si>
  <si>
    <t>FEDERICO RAMOZ NUÑEZ /COMERC.FICO</t>
  </si>
  <si>
    <t>2012-0198</t>
  </si>
  <si>
    <t>AOIP 138-12 ALQ.EQUIPO ACCESO REH MERCADO BAZURTO</t>
  </si>
  <si>
    <t xml:space="preserve">G.E.S.A </t>
  </si>
  <si>
    <t>12-289</t>
  </si>
  <si>
    <t>SALDO PTE POR PAGAR COM 289 TRANS.EQ.JAL 1</t>
  </si>
  <si>
    <t>12-00400</t>
  </si>
  <si>
    <t>AOIP 12-0084 ARR.CORTADORA PAV. JAL 2</t>
  </si>
  <si>
    <t>GUILLERMO ARIZA JIMENEZ</t>
  </si>
  <si>
    <t>10-1699</t>
  </si>
  <si>
    <t>LIC. CONTR. 428 INST. PRIMAS REDES ACU BAYUNCAS</t>
  </si>
  <si>
    <t>GUILLERMO FRANCISCO ARIZA J</t>
  </si>
  <si>
    <t>12-355</t>
  </si>
  <si>
    <t>ACTA 3 CTR 11-102 OBRAS VARIAS JAL 2</t>
  </si>
  <si>
    <t>HCO CONSTRUCCIONES E INVECTORIAS</t>
  </si>
  <si>
    <t>12-398</t>
  </si>
  <si>
    <t>AOIP 12-112 MANO OBRA CUSTODIA DADIS</t>
  </si>
  <si>
    <t>HMV CONSTRUCCIONES SAS</t>
  </si>
  <si>
    <t>12-395</t>
  </si>
  <si>
    <t>AOIP 2DO ABONO 12-118 MANO OBRAS SEDE DADIS</t>
  </si>
  <si>
    <t>H.C. CONSTRUCCIONES LTDA.</t>
  </si>
  <si>
    <t>12-0426</t>
  </si>
  <si>
    <t>AOIP 150-2012 ARRIEND. MAT.II ETAPA  ANDALUCIA</t>
  </si>
  <si>
    <t>12-0427</t>
  </si>
  <si>
    <t>AOIP 133-12 ARRIEND. MAQ.REH MERCADO BAZURTO</t>
  </si>
  <si>
    <t>2012-425</t>
  </si>
  <si>
    <t>AOIP 139-12 ARR.MAQ. REH MERCADO BAZURTO</t>
  </si>
  <si>
    <t>EISENHOWER MARTINEZ</t>
  </si>
  <si>
    <t>12-344</t>
  </si>
  <si>
    <t xml:space="preserve">ACTA 1 CT 12-017 PAVT LOMA PEYE </t>
  </si>
  <si>
    <t>ING CONSTRUCCIONES S.A</t>
  </si>
  <si>
    <t xml:space="preserve">AOIP 11262 ARRE. EQUIPO  I.E PASACABALLO </t>
  </si>
  <si>
    <t xml:space="preserve">AOIP 11266 ARRIEND.EQUIPO I.E PASACABALLO </t>
  </si>
  <si>
    <t>12-00413</t>
  </si>
  <si>
    <t>AOIP 153-2012 SUM MAT. OBRAS 41 VIVIEND.ARJONAS</t>
  </si>
  <si>
    <t>12-412</t>
  </si>
  <si>
    <t>INVERSIONES VICTORIA ANGEL</t>
  </si>
  <si>
    <t>12-417</t>
  </si>
  <si>
    <t>AOIP 156-2012 ARR. EQUIPO CONT. II ETAPA I.E. NUESTRO ESFUERZ</t>
  </si>
  <si>
    <t>DEV. RETEICA APLICADO</t>
  </si>
  <si>
    <t>INGELCA Y CIA. LTDA.</t>
  </si>
  <si>
    <t>12-00418</t>
  </si>
  <si>
    <t>AOIP 130-2012 SUM MATERIALES ROCHA MUNI</t>
  </si>
  <si>
    <t>JAIME ANTONIO LOZANO SARA</t>
  </si>
  <si>
    <t>11-551</t>
  </si>
  <si>
    <t>ACTA INST. CIELO RAZO QUIR. CANAPOTE</t>
  </si>
  <si>
    <t>JAIME MOLARES</t>
  </si>
  <si>
    <t>12-407</t>
  </si>
  <si>
    <t xml:space="preserve">Ct -9-172 acueductos varios barrios </t>
  </si>
  <si>
    <t>JESUS .ALVAREZ ANDRADE</t>
  </si>
  <si>
    <t>12-383</t>
  </si>
  <si>
    <t>ACTA 3 CONT 11-133 ZONAS EXT.CAP SAN.FDO</t>
  </si>
  <si>
    <t xml:space="preserve">JORGE E. ESPITIA COGOLLO </t>
  </si>
  <si>
    <t>12-370</t>
  </si>
  <si>
    <t>CONT. 11-037 PARQUE BOMBA AMPARO</t>
  </si>
  <si>
    <t>JORGE FRAGOSO BAQUERO</t>
  </si>
  <si>
    <t>12-182</t>
  </si>
  <si>
    <t xml:space="preserve">CT 11 226 LIQ.MONT. VENTILACION   A JAIME MORON </t>
  </si>
  <si>
    <t>JORGE ROCHA RODRIGUEZ</t>
  </si>
  <si>
    <t>12-386</t>
  </si>
  <si>
    <t>CT 12-81 ING.CIVIL ASESORIA ESCUE. OF. VILLARO</t>
  </si>
  <si>
    <t>JOSE MARIA FIGUEROA GUZAMAN</t>
  </si>
  <si>
    <t>12-380</t>
  </si>
  <si>
    <t xml:space="preserve">ACTA 1 CT-11-196 REH CONC.ASF.MARB CENTRO </t>
  </si>
  <si>
    <t>JOSE SAEZ SANTANA</t>
  </si>
  <si>
    <t>2310-11</t>
  </si>
  <si>
    <t>ACTA FINAL CONT. 10-0085 CONS. HOSPITAL CANAPOTE</t>
  </si>
  <si>
    <t>JULIO ROJANO S.A.S</t>
  </si>
  <si>
    <t>AOIP 160-2012 M.DE OBRAN COMP. ADE. POL SANTANA</t>
  </si>
  <si>
    <t>JUAN CARVAL MONTES</t>
  </si>
  <si>
    <t xml:space="preserve">CTRO 10-101 ASES.DIST.HIDROSAN.CAP MULTIPLE </t>
  </si>
  <si>
    <t>LEANDRO LUIS ROMERO LLERENA</t>
  </si>
  <si>
    <t>12-123</t>
  </si>
  <si>
    <t>AOIP 11-461 vARREIDN. EQUIPO CAP SAN FERNANDO</t>
  </si>
  <si>
    <t>LEONIDAS MATTO ESCOBAR</t>
  </si>
  <si>
    <t>2051-11</t>
  </si>
  <si>
    <t xml:space="preserve">PAV.VIAS ALED. HOS BARRIOS POZON </t>
  </si>
  <si>
    <t>LUIS  CABALLERO MATIZ</t>
  </si>
  <si>
    <t>12-247</t>
  </si>
  <si>
    <t xml:space="preserve">DEVOLUC. LEG.TERRERO CABRERO </t>
  </si>
  <si>
    <t>MARIA TUZO ESTUPIÑAN</t>
  </si>
  <si>
    <t>12-248</t>
  </si>
  <si>
    <t xml:space="preserve">DEVOL LEG.TERRENO CABRERO </t>
  </si>
  <si>
    <t>MARISABEL MENDEZ SANCHEZ</t>
  </si>
  <si>
    <t>12-375</t>
  </si>
  <si>
    <t>CT. 11-131 ACT 5 FASE FINAL CAP SAN FERNANDO</t>
  </si>
  <si>
    <t>MEGATONER Y TINTAS DE LA COSTA</t>
  </si>
  <si>
    <t>12-373</t>
  </si>
  <si>
    <t>AQOIP 12-05 SUMI RECARGAS DE CARTUCHOS</t>
  </si>
  <si>
    <t>MERLYS DEL CARMEN VERGARA</t>
  </si>
  <si>
    <t>37-12</t>
  </si>
  <si>
    <t xml:space="preserve">AOIP MATERIEALES UPA TERNERA </t>
  </si>
  <si>
    <t>MERLYS DEL CARMEN VERGARA RIVERO</t>
  </si>
  <si>
    <t>12-188</t>
  </si>
  <si>
    <t>ABONO AOIP 12 MANO OBRAS DADIS</t>
  </si>
  <si>
    <t>MIGUEL RAMON ECHEVERIA LEON</t>
  </si>
  <si>
    <t>ACT 2 CONT.11-180 MONTAJE ST MEGACOL.VIA PERIM</t>
  </si>
  <si>
    <t>MIGUEL RAMON ECHEVERRI LEON</t>
  </si>
  <si>
    <t>OBRAS MONTAJE ST MEGACOL.VIA PERIMETRAL</t>
  </si>
  <si>
    <t>MILENA RUIZ HERRERA</t>
  </si>
  <si>
    <t>AOIP   222-11 ARR.EQUIPOS CAP SAN FERNANDO</t>
  </si>
  <si>
    <t>ORLANDO JIMENEO GOMEZ</t>
  </si>
  <si>
    <t>12-379</t>
  </si>
  <si>
    <t>Ct 11-0190 Vias F. Piez descalzo</t>
  </si>
  <si>
    <t>OSWALDO DE JESUS CASTILLAS</t>
  </si>
  <si>
    <t>Liq. Cont. Ing. Su ted av.santander</t>
  </si>
  <si>
    <t>PROTECCION EN SALUD OCUP. INDUST</t>
  </si>
  <si>
    <t>12-160</t>
  </si>
  <si>
    <t xml:space="preserve">AOIP 432 MAT.CAP SAN FERNANDO </t>
  </si>
  <si>
    <t>12-162</t>
  </si>
  <si>
    <t xml:space="preserve">AOIP 434 COMP.MAT. CAP SAN FERANDO </t>
  </si>
  <si>
    <t xml:space="preserve">RAFAEL CRESPO SEPULVEDA </t>
  </si>
  <si>
    <t>ANTICIPO CONT.EN CONCRETO REFORZ.C.SANTA CLARA</t>
  </si>
  <si>
    <t>RAMIRO E. RODRIGUEZ RODRIBUEZ</t>
  </si>
  <si>
    <t>12-356</t>
  </si>
  <si>
    <t xml:space="preserve">CT. 11-161 CAP ARROZ BARATO </t>
  </si>
  <si>
    <t>RAMON ADOLFO DIAZ GARCIA</t>
  </si>
  <si>
    <t>12-127</t>
  </si>
  <si>
    <t xml:space="preserve">AOIP 11-276 MAYA VIAL PASACABALLO </t>
  </si>
  <si>
    <t xml:space="preserve">REFRICONFORT </t>
  </si>
  <si>
    <t xml:space="preserve">SUM MAT CAP SAN FERNANDO </t>
  </si>
  <si>
    <t xml:space="preserve">AOIP SU MAT CAP SAN FERNANDO </t>
  </si>
  <si>
    <t>AOIP SUM MAT. CAP SANFERNANDO</t>
  </si>
  <si>
    <t>AOIP 11-420 MAT CAP SAN FERNANDO</t>
  </si>
  <si>
    <t>AOIP 11-352 SUM MAT. CAP SAN FERNANDO</t>
  </si>
  <si>
    <t>AOIP 11-371SUM MAT. CAP OLAYA</t>
  </si>
  <si>
    <t>12-0085</t>
  </si>
  <si>
    <t>AOIP 11-369 SUM MAT. NVO BOSQUE II</t>
  </si>
  <si>
    <t xml:space="preserve">AOIP 11-286 SUM MAT CAP OLAYA </t>
  </si>
  <si>
    <t xml:space="preserve">ROQUE PAREDES CALVO </t>
  </si>
  <si>
    <t>AOIP AL RETROESC. BOX COLV.CANAL RICAUTE</t>
  </si>
  <si>
    <t>REYNALDO NAVARRO Y CIA. LTDA.</t>
  </si>
  <si>
    <t>2012-0120</t>
  </si>
  <si>
    <t xml:space="preserve">AOIP 2011- 016 COMPRA MEDIDOR AC BAYUNCA </t>
  </si>
  <si>
    <t>SAUL CAMPO EBRAGIN</t>
  </si>
  <si>
    <t>ACT 1- CT 10-126 ADEC.REMOD.UPA SOCORRO</t>
  </si>
  <si>
    <t>SEGURTRONIC</t>
  </si>
  <si>
    <t>12-411</t>
  </si>
  <si>
    <t>VIGILANCIA MES DE JULIO  DE 20133</t>
  </si>
  <si>
    <t>SEGURO  DE ESTADO</t>
  </si>
  <si>
    <t>2012-0435</t>
  </si>
  <si>
    <t>POLIZA REHABILITACION AV.SANTANDER  ACC. A.R.NUÑEZ</t>
  </si>
  <si>
    <t>2012-0436</t>
  </si>
  <si>
    <t>POLIZA CAP. A .BARATO, OLAYA, SOCORRO</t>
  </si>
  <si>
    <t>SILVIO PACHECO</t>
  </si>
  <si>
    <t>12-406</t>
  </si>
  <si>
    <t xml:space="preserve">CON T 10-118 ALCANTARILLADO NUVO BOSQUE </t>
  </si>
  <si>
    <t xml:space="preserve">SYNAPSIS </t>
  </si>
  <si>
    <t>12-389</t>
  </si>
  <si>
    <t>AOIP 12-35 VENTANAS MAT.2DETA E.I. FREDONIA</t>
  </si>
  <si>
    <t>12-390</t>
  </si>
  <si>
    <t>AOIP 12-37 VENTANAS MAT.2DETA E.I. MADRE LAURA</t>
  </si>
  <si>
    <t>12-423</t>
  </si>
  <si>
    <t>AOIP 115-12 SUM MAT. II ETAPA MADRE LAURA ANDALUCIA</t>
  </si>
  <si>
    <t>SYSTEM GROUP S.A</t>
  </si>
  <si>
    <t>2012-0272</t>
  </si>
  <si>
    <t>AOIP 002-2012 SUM DE DRUM TONER</t>
  </si>
  <si>
    <t>TATIANA RUIZ AYALA</t>
  </si>
  <si>
    <t>ANTICIPO</t>
  </si>
  <si>
    <t>ANTICIPO I.EDUCATIVA EN VILLA ROSITA  (SALDO PTE)</t>
  </si>
  <si>
    <t>TRANSEQUIPO</t>
  </si>
  <si>
    <t>12-320</t>
  </si>
  <si>
    <t xml:space="preserve">AOIP 11 -446  TRAN MAT.CONS.BOXC. </t>
  </si>
  <si>
    <t xml:space="preserve">YOVANNI AMOR REYES </t>
  </si>
  <si>
    <t>AOIP 2011-439 MAT NELSON MANDELA</t>
  </si>
  <si>
    <t>WALDITRUDIS Garcia Garcia</t>
  </si>
  <si>
    <t>12-382</t>
  </si>
  <si>
    <t xml:space="preserve">Acta 1 Ct. 11-210  Obras Jal. 2 </t>
  </si>
  <si>
    <t>SUB TOTAL  PROVEEDORES OBRS</t>
  </si>
  <si>
    <t>TOTAL POR PAGAR ADMINST.Y PROVEEDORES</t>
  </si>
  <si>
    <t>PROVEEDORES DE SUBASTAS</t>
  </si>
  <si>
    <t>EL CONSTRUCTOR</t>
  </si>
  <si>
    <t>12-250</t>
  </si>
  <si>
    <t>SALDO PENDIENTE COM 2012250</t>
  </si>
  <si>
    <t xml:space="preserve">EL CONSTRUCTOR </t>
  </si>
  <si>
    <t>12-374</t>
  </si>
  <si>
    <t>MATERIALES OBRAS VARIAS</t>
  </si>
  <si>
    <t xml:space="preserve">ELECTRICA RESTRUCTURACION </t>
  </si>
  <si>
    <t>2357-11</t>
  </si>
  <si>
    <t>CTO 11-241 ACT 3 MAT ELECTRICOS</t>
  </si>
  <si>
    <t>261-11</t>
  </si>
  <si>
    <t>CONT. 11-241 ACT 7 MAT.ELECT.VARIAS OBRAS</t>
  </si>
  <si>
    <t>12-069</t>
  </si>
  <si>
    <t>SALDO PENDIENTE POR PAGAR COM 20120069</t>
  </si>
  <si>
    <t>CT.11- 237 MAT. ELECTRICO BOMBILLOS LAMPARAS</t>
  </si>
  <si>
    <t>2012-0377</t>
  </si>
  <si>
    <t xml:space="preserve">ACT 8 CT. 11-242 MAT. ELEC. VARIAS OBRAS </t>
  </si>
  <si>
    <t>FF SOLUCIONES S.A</t>
  </si>
  <si>
    <t>12-112</t>
  </si>
  <si>
    <t xml:space="preserve">act 2 paneles metalicos </t>
  </si>
  <si>
    <t>FORMAS DE INGENIERIA.Y ARQUIT</t>
  </si>
  <si>
    <t>2012-0432</t>
  </si>
  <si>
    <t>CTO 11-0236 ACT 6 SUM MAT. A DIF.OBRAS</t>
  </si>
  <si>
    <t>2012-0433</t>
  </si>
  <si>
    <t>CT. 11-236 ACT 7 SUM MAT. A DIF. OBRAS</t>
  </si>
  <si>
    <t>2012-00224</t>
  </si>
  <si>
    <t>CTO 11 242 ACT 5 SDO X PAGAR SUM MAT. DIF.BRAS</t>
  </si>
  <si>
    <t>CIMACO</t>
  </si>
  <si>
    <t>12-227</t>
  </si>
  <si>
    <t>ACT 21 CT 10-251 ZAHORRA ARENA TRITURADO</t>
  </si>
  <si>
    <t>12-288</t>
  </si>
  <si>
    <t>ACT 22 CT 10-251 ZAHORRA</t>
  </si>
  <si>
    <t>12-325</t>
  </si>
  <si>
    <t>ACT 23 CONT. 10-251 ZAHORRA</t>
  </si>
  <si>
    <t>AGOFER</t>
  </si>
  <si>
    <t>11-1817 AL 1820</t>
  </si>
  <si>
    <t>MATER ACT 10-228 ACT 43</t>
  </si>
  <si>
    <t>2367-11</t>
  </si>
  <si>
    <t>MATER ACT 29 CT 10-218</t>
  </si>
  <si>
    <t>CEMEX</t>
  </si>
  <si>
    <t>11-2204 AL 2304</t>
  </si>
  <si>
    <t xml:space="preserve">CONCRETO </t>
  </si>
  <si>
    <t>11-2223 AL 2277</t>
  </si>
  <si>
    <t>12-91 AL 12-108</t>
  </si>
  <si>
    <t xml:space="preserve">FERRETERIA SERVIRODAMIENTOS </t>
  </si>
  <si>
    <t>12-204</t>
  </si>
  <si>
    <t>CONT. 11-240 ACTA 6</t>
  </si>
  <si>
    <t>12-296</t>
  </si>
  <si>
    <t xml:space="preserve">CONT. 11-240 ACT 9  </t>
  </si>
  <si>
    <t>12-295</t>
  </si>
  <si>
    <t xml:space="preserve">CONT. 11-240 ACTA 8 </t>
  </si>
  <si>
    <t>12-294</t>
  </si>
  <si>
    <t>CONT. 11-240 ACT 7 SUM MAT.FERRTERIA</t>
  </si>
  <si>
    <t>2012-0430</t>
  </si>
  <si>
    <t>CONT-11-240-ACT. 10 SUM MAT. FERRETERIA</t>
  </si>
  <si>
    <t xml:space="preserve">LINDE DE COLOMBIA </t>
  </si>
  <si>
    <t>2003-11</t>
  </si>
  <si>
    <t>CONT. 11-248 SUM INT. GASES HOSP OLAYA NVO BOSÇ</t>
  </si>
  <si>
    <t>11-2359 Y 2361</t>
  </si>
  <si>
    <t>CONT11-040 GASES HOSP. CANAP. ARROZ BARATO</t>
  </si>
  <si>
    <t>11-2362 A 2365</t>
  </si>
  <si>
    <t>12-384</t>
  </si>
  <si>
    <t>ACTA 3 CT. 11-248 INST. LINEA MEDICINAL CP.S.FDO</t>
  </si>
  <si>
    <t>12-385</t>
  </si>
  <si>
    <t>ACTA 3 CT 11-246 INST. L.MEDICA CAP SAN FERNANDO</t>
  </si>
  <si>
    <t>2011-02360</t>
  </si>
  <si>
    <t>CT.11-248 SUM E INT. GASES CAP OLAYA</t>
  </si>
  <si>
    <t>PROMOTORA MONTECARLOS</t>
  </si>
  <si>
    <t>12-322</t>
  </si>
  <si>
    <t>ACT 1 CONT 12- 070 CONCRETO</t>
  </si>
  <si>
    <t>2012-0416</t>
  </si>
  <si>
    <t>LIQ. CONTR. 11-98 SUM Y EQUIPO MEZCA ASFALTICA</t>
  </si>
  <si>
    <t>DISTRIBUIDORA ELECTRICA UNION</t>
  </si>
  <si>
    <t>12-343</t>
  </si>
  <si>
    <t>CT. 11-239 ACT 14 ACERO</t>
  </si>
  <si>
    <t>12-345</t>
  </si>
  <si>
    <t xml:space="preserve">CT. 11-239 ACERO </t>
  </si>
  <si>
    <t>12-342</t>
  </si>
  <si>
    <t>CT. 11-239 ACT 15 ACERO</t>
  </si>
  <si>
    <t>SUBTOTAL SUBASTAS</t>
  </si>
  <si>
    <t>VR.SOBREGIRO HELMBANM</t>
  </si>
  <si>
    <t>16 DIAS SOBREGIRO</t>
  </si>
  <si>
    <t>TARJETA DE CREDITO HELM</t>
  </si>
  <si>
    <t>TARJETA DE CREDITO HELM BANK</t>
  </si>
  <si>
    <t>TOTAL EN CREDITOS BANCARIOS</t>
  </si>
  <si>
    <t>CHEQUES ENTREGADOS POR CUBRIR DE HELM BANK</t>
  </si>
  <si>
    <t xml:space="preserve">MARISABEL MENDEZ </t>
  </si>
  <si>
    <t>SUMINISTRO MAT. CAP SAN FERNANDO</t>
  </si>
  <si>
    <t>CARLOS JESUS CHAMS</t>
  </si>
  <si>
    <t>ACT 2 CT 11- 178 CONT.HOGRA ROSEDAL (abONO</t>
  </si>
  <si>
    <t>G.E.S.A.S.</t>
  </si>
  <si>
    <t>12/07/2012</t>
  </si>
  <si>
    <t>GESAS-AOIP-12-045- ARR.RETROEX. JAL 2  201001</t>
  </si>
  <si>
    <t>FF.SOLUCIONES</t>
  </si>
  <si>
    <t>CTO11-0235 SUM. ACTA 2 PANEL ME</t>
  </si>
  <si>
    <t xml:space="preserve">TOTAL CUENTAS POR PAGAR </t>
  </si>
  <si>
    <t xml:space="preserve">IMPUESTOS Y ESTAMPILLAS POR PAGAR </t>
  </si>
  <si>
    <t>UNIVERSIDAD DE CARTAGENA</t>
  </si>
  <si>
    <t xml:space="preserve">Vigencias Años Anteriores                          </t>
  </si>
  <si>
    <t xml:space="preserve">Estmp. Mes  NOVIEMBRE 11                            </t>
  </si>
  <si>
    <t xml:space="preserve">Estmp. Mes Diciembre /11                              </t>
  </si>
  <si>
    <t xml:space="preserve">Estmp. Mes  Enero/12                                       </t>
  </si>
  <si>
    <t xml:space="preserve">Estmp. Mes  Febrero/12                                   </t>
  </si>
  <si>
    <t xml:space="preserve">Estmp. Mes  Marzo/12                                    </t>
  </si>
  <si>
    <t xml:space="preserve">Estmp. Mes  Abril/12                                       </t>
  </si>
  <si>
    <t xml:space="preserve">Estmp. Mes  Mayo/12                                      </t>
  </si>
  <si>
    <t>Estmp. Mes  Junio/12</t>
  </si>
  <si>
    <t>Estmp. Mes  Julio de 2012</t>
  </si>
  <si>
    <t>TOTAL U. DE CARTAGENA</t>
  </si>
  <si>
    <t>,</t>
  </si>
  <si>
    <t xml:space="preserve">Estamp.mes de Nov/11                                   </t>
  </si>
  <si>
    <t xml:space="preserve">Estamp.mes de Dic/11                                    </t>
  </si>
  <si>
    <t xml:space="preserve">Estamp.mes de Enero/12                                </t>
  </si>
  <si>
    <t xml:space="preserve">Estamp.mes de Feb/12                                     </t>
  </si>
  <si>
    <t xml:space="preserve">Estamp.mes de Mzo/12                                   </t>
  </si>
  <si>
    <t xml:space="preserve">Estamp.mes de Abril/12                                 </t>
  </si>
  <si>
    <t xml:space="preserve">Estamp.mes de Myo/12                                  </t>
  </si>
  <si>
    <t>Estamp.mes de Junio/12</t>
  </si>
  <si>
    <t>Estamp.mes de Julio/12</t>
  </si>
  <si>
    <t>Total Años Dorado</t>
  </si>
  <si>
    <t>IDER</t>
  </si>
  <si>
    <t xml:space="preserve">Estamp.mes de Dic/11                                       </t>
  </si>
  <si>
    <t xml:space="preserve">Estamp.mes de Enero/12                                   </t>
  </si>
  <si>
    <t xml:space="preserve">Estamp.mes de Feb/12                                      </t>
  </si>
  <si>
    <t xml:space="preserve">Estamp.mes de Marzo/12                                </t>
  </si>
  <si>
    <t xml:space="preserve">Estamp.mes de Mayo/12                                </t>
  </si>
  <si>
    <t>Estamp mes de Junio/12</t>
  </si>
  <si>
    <t xml:space="preserve">TOTAL IDER </t>
  </si>
  <si>
    <t xml:space="preserve">DIAN </t>
  </si>
  <si>
    <t>RETENCION EN LA FUENTES JUNIO DE 2012  VENCIDA JULIO 12/2012</t>
  </si>
  <si>
    <t>12-399</t>
  </si>
  <si>
    <t xml:space="preserve">Sancion 5%  Junio de 2012 S/ RFTE                   </t>
  </si>
  <si>
    <t xml:space="preserve">Intereses Rtefte Junio/12                                       </t>
  </si>
  <si>
    <t>SUBTOTAL JUNIO 2012</t>
  </si>
  <si>
    <r>
      <t>RETENCION MES DE JULIO DE 2012 (</t>
    </r>
    <r>
      <rPr>
        <b/>
        <sz val="9"/>
        <rFont val="Calibri"/>
        <family val="2"/>
      </rPr>
      <t>Vence 13 Agosto/12</t>
    </r>
  </si>
  <si>
    <t>Total DIAN</t>
  </si>
  <si>
    <t>FIDUCIARIA LA PREVISORA</t>
  </si>
  <si>
    <t xml:space="preserve">RETEICA 3ER BIMESTRES MAYO JUNIO       VENCIDO JULIO 16/2012         </t>
  </si>
  <si>
    <t>12-405</t>
  </si>
  <si>
    <t xml:space="preserve">Sancion por extemporaneida                              </t>
  </si>
  <si>
    <t xml:space="preserve">Intereses ica Junio/12                                      </t>
  </si>
  <si>
    <t>RETEICA MES DE JULIO DE 2012</t>
  </si>
  <si>
    <t>Total Fiduciaria</t>
  </si>
  <si>
    <t xml:space="preserve">TOTAL IMPUESTOS </t>
  </si>
  <si>
    <t>TOTAL GENERAL CTAS POR PAGAR</t>
  </si>
  <si>
    <t>Mano de Obra necesaria para terminar 50 obras en ejecucion</t>
  </si>
  <si>
    <t>Materiales que necesarios para terminar 50 obras en ejecución</t>
  </si>
  <si>
    <t>Recursos por devolver al Distrito de las 26 obras no iniciadas</t>
  </si>
  <si>
    <t>SUBTOTAL RECURSOS PENDIENTES POR EJECUTAR</t>
  </si>
  <si>
    <t>TOTAL FALTANTE DE DINERO GIRADO POR EL DISTRITO PARA OBRAS</t>
  </si>
  <si>
    <t xml:space="preserve">PROVISIONDE CUENTAS POR PAGAR </t>
  </si>
  <si>
    <t xml:space="preserve">ASOCIADAS A OTRAS CUENTAS POR COBRAR </t>
  </si>
  <si>
    <t xml:space="preserve">CXCOBRAR </t>
  </si>
  <si>
    <t>PROVSION</t>
  </si>
  <si>
    <t>EL CONSTRUCTOR  Y OTROS</t>
  </si>
  <si>
    <t xml:space="preserve">MARCO GUETE </t>
  </si>
  <si>
    <t>ORNIAT</t>
  </si>
  <si>
    <t>TOTAL CTAS POR COBRAR A OTRAS ENTIDADES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</si>
</sst>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&quot;$ &quot;* #,##0_);_(&quot;$ &quot;* \(#,##0\);_(&quot;$ &quot;* \-??_);_(@_)"/>
    <numFmt numFmtId="166" formatCode="_(&quot;$ &quot;* #,##0.00_);_(&quot;$ &quot;* \(#,##0.00\);_(&quot;$ &quot;* \-??_);_(@_)"/>
    <numFmt numFmtId="167" formatCode="_(* #,##0.00_);_(* \(#,##0.00\);_(* \-??_);_(@_)"/>
    <numFmt numFmtId="168" formatCode="_(* #,##0_);_(* \(#,##0\);_(* \-??_);_(@_)"/>
    <numFmt numFmtId="169" formatCode="0"/>
    <numFmt numFmtId="170" formatCode="DD/MM/YYYY"/>
    <numFmt numFmtId="171" formatCode="DD\-MMM\-YY"/>
    <numFmt numFmtId="172" formatCode="@"/>
    <numFmt numFmtId="173" formatCode="#,#00;\(#,#00\)"/>
    <numFmt numFmtId="174" formatCode="#,#00.00;\(#,#00.00\)"/>
    <numFmt numFmtId="175" formatCode="MMM\-YY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Calibri"/>
      <family val="2"/>
    </font>
    <font>
      <b/>
      <i/>
      <sz val="16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sz val="12"/>
      <name val="Calibri"/>
      <family val="2"/>
    </font>
    <font>
      <sz val="8"/>
      <color indexed="9"/>
      <name val="Calibri"/>
      <family val="2"/>
    </font>
    <font>
      <b/>
      <sz val="12"/>
      <color indexed="9"/>
      <name val="Calibri"/>
      <family val="2"/>
    </font>
    <font>
      <sz val="7"/>
      <color indexed="8"/>
      <name val="Calibri"/>
      <family val="2"/>
    </font>
    <font>
      <b/>
      <sz val="9"/>
      <color indexed="9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color indexed="9"/>
      <name val="MS Sans Serif"/>
      <family val="2"/>
    </font>
    <font>
      <u val="single"/>
      <sz val="11"/>
      <color indexed="9"/>
      <name val="Calibri"/>
      <family val="2"/>
    </font>
    <font>
      <b/>
      <sz val="10"/>
      <name val="Calibri"/>
      <family val="2"/>
    </font>
    <font>
      <b/>
      <sz val="12"/>
      <color indexed="9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1"/>
      <color indexed="9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1" fillId="0" borderId="0" applyFill="0" applyBorder="0" applyAlignment="0" applyProtection="0"/>
    <xf numFmtId="166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>
      <alignment/>
      <protection/>
    </xf>
  </cellStyleXfs>
  <cellXfs count="35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0" xfId="0" applyBorder="1" applyAlignment="1">
      <alignment/>
    </xf>
    <xf numFmtId="164" fontId="3" fillId="3" borderId="4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wrapText="1"/>
    </xf>
    <xf numFmtId="165" fontId="6" fillId="0" borderId="8" xfId="20" applyNumberFormat="1" applyFont="1" applyFill="1" applyBorder="1" applyAlignment="1" applyProtection="1">
      <alignment/>
      <protection/>
    </xf>
    <xf numFmtId="165" fontId="4" fillId="2" borderId="6" xfId="17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64" fontId="4" fillId="2" borderId="9" xfId="0" applyFont="1" applyFill="1" applyBorder="1" applyAlignment="1">
      <alignment wrapText="1"/>
    </xf>
    <xf numFmtId="168" fontId="6" fillId="0" borderId="0" xfId="15" applyNumberFormat="1" applyFont="1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/>
      <protection/>
    </xf>
    <xf numFmtId="165" fontId="6" fillId="0" borderId="10" xfId="20" applyNumberFormat="1" applyFont="1" applyFill="1" applyBorder="1" applyAlignment="1" applyProtection="1">
      <alignment/>
      <protection/>
    </xf>
    <xf numFmtId="164" fontId="4" fillId="2" borderId="11" xfId="0" applyFont="1" applyFill="1" applyBorder="1" applyAlignment="1">
      <alignment wrapText="1"/>
    </xf>
    <xf numFmtId="165" fontId="6" fillId="0" borderId="12" xfId="20" applyNumberFormat="1" applyFont="1" applyFill="1" applyBorder="1" applyAlignment="1" applyProtection="1">
      <alignment/>
      <protection/>
    </xf>
    <xf numFmtId="164" fontId="4" fillId="2" borderId="3" xfId="0" applyFont="1" applyFill="1" applyBorder="1" applyAlignment="1">
      <alignment/>
    </xf>
    <xf numFmtId="165" fontId="4" fillId="2" borderId="6" xfId="15" applyNumberFormat="1" applyFont="1" applyFill="1" applyBorder="1" applyAlignment="1" applyProtection="1">
      <alignment/>
      <protection/>
    </xf>
    <xf numFmtId="165" fontId="4" fillId="2" borderId="13" xfId="15" applyNumberFormat="1" applyFont="1" applyFill="1" applyBorder="1" applyAlignment="1" applyProtection="1">
      <alignment/>
      <protection/>
    </xf>
    <xf numFmtId="164" fontId="0" fillId="0" borderId="3" xfId="0" applyBorder="1" applyAlignment="1">
      <alignment/>
    </xf>
    <xf numFmtId="164" fontId="3" fillId="3" borderId="14" xfId="0" applyFont="1" applyFill="1" applyBorder="1" applyAlignment="1">
      <alignment/>
    </xf>
    <xf numFmtId="165" fontId="3" fillId="3" borderId="15" xfId="17" applyNumberFormat="1" applyFont="1" applyFill="1" applyBorder="1" applyAlignment="1" applyProtection="1">
      <alignment/>
      <protection/>
    </xf>
    <xf numFmtId="165" fontId="3" fillId="2" borderId="6" xfId="17" applyNumberFormat="1" applyFont="1" applyFill="1" applyBorder="1" applyAlignment="1" applyProtection="1">
      <alignment/>
      <protection/>
    </xf>
    <xf numFmtId="167" fontId="0" fillId="2" borderId="0" xfId="15" applyFont="1" applyFill="1" applyBorder="1" applyAlignment="1" applyProtection="1">
      <alignment/>
      <protection/>
    </xf>
    <xf numFmtId="165" fontId="4" fillId="2" borderId="16" xfId="17" applyNumberFormat="1" applyFont="1" applyFill="1" applyBorder="1" applyAlignment="1" applyProtection="1">
      <alignment/>
      <protection/>
    </xf>
    <xf numFmtId="165" fontId="0" fillId="0" borderId="6" xfId="0" applyNumberFormat="1" applyBorder="1" applyAlignment="1">
      <alignment/>
    </xf>
    <xf numFmtId="165" fontId="0" fillId="2" borderId="6" xfId="0" applyNumberFormat="1" applyFill="1" applyBorder="1" applyAlignment="1">
      <alignment/>
    </xf>
    <xf numFmtId="164" fontId="3" fillId="2" borderId="17" xfId="0" applyFont="1" applyFill="1" applyBorder="1" applyAlignment="1">
      <alignment/>
    </xf>
    <xf numFmtId="164" fontId="3" fillId="3" borderId="15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5" fontId="3" fillId="2" borderId="6" xfId="0" applyNumberFormat="1" applyFont="1" applyFill="1" applyBorder="1" applyAlignment="1">
      <alignment horizontal="center"/>
    </xf>
    <xf numFmtId="164" fontId="0" fillId="0" borderId="18" xfId="0" applyFont="1" applyBorder="1" applyAlignment="1">
      <alignment/>
    </xf>
    <xf numFmtId="165" fontId="8" fillId="0" borderId="19" xfId="17" applyNumberFormat="1" applyFont="1" applyFill="1" applyBorder="1" applyAlignment="1" applyProtection="1">
      <alignment/>
      <protection/>
    </xf>
    <xf numFmtId="165" fontId="0" fillId="2" borderId="6" xfId="17" applyNumberFormat="1" applyFont="1" applyFill="1" applyBorder="1" applyAlignment="1" applyProtection="1">
      <alignment/>
      <protection/>
    </xf>
    <xf numFmtId="167" fontId="9" fillId="0" borderId="0" xfId="20" applyNumberFormat="1" applyFont="1" applyFill="1" applyBorder="1" applyAlignment="1" applyProtection="1">
      <alignment/>
      <protection/>
    </xf>
    <xf numFmtId="165" fontId="10" fillId="2" borderId="6" xfId="17" applyNumberFormat="1" applyFont="1" applyFill="1" applyBorder="1" applyAlignment="1" applyProtection="1">
      <alignment/>
      <protection/>
    </xf>
    <xf numFmtId="165" fontId="9" fillId="0" borderId="19" xfId="20" applyNumberFormat="1" applyFont="1" applyFill="1" applyBorder="1" applyAlignment="1" applyProtection="1">
      <alignment/>
      <protection/>
    </xf>
    <xf numFmtId="164" fontId="0" fillId="0" borderId="20" xfId="0" applyFont="1" applyBorder="1" applyAlignment="1">
      <alignment/>
    </xf>
    <xf numFmtId="165" fontId="9" fillId="0" borderId="21" xfId="20" applyNumberFormat="1" applyFont="1" applyFill="1" applyBorder="1" applyAlignment="1" applyProtection="1">
      <alignment/>
      <protection/>
    </xf>
    <xf numFmtId="165" fontId="11" fillId="0" borderId="21" xfId="17" applyNumberFormat="1" applyFont="1" applyFill="1" applyBorder="1" applyAlignment="1" applyProtection="1">
      <alignment/>
      <protection/>
    </xf>
    <xf numFmtId="164" fontId="0" fillId="0" borderId="18" xfId="0" applyFont="1" applyFill="1" applyBorder="1" applyAlignment="1">
      <alignment/>
    </xf>
    <xf numFmtId="165" fontId="9" fillId="0" borderId="22" xfId="20" applyNumberFormat="1" applyFont="1" applyFill="1" applyBorder="1" applyAlignment="1" applyProtection="1">
      <alignment/>
      <protection/>
    </xf>
    <xf numFmtId="164" fontId="3" fillId="3" borderId="23" xfId="0" applyFont="1" applyFill="1" applyBorder="1" applyAlignment="1">
      <alignment horizontal="center" wrapText="1"/>
    </xf>
    <xf numFmtId="165" fontId="3" fillId="3" borderId="2" xfId="17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/>
    </xf>
    <xf numFmtId="164" fontId="0" fillId="0" borderId="24" xfId="0" applyBorder="1" applyAlignment="1">
      <alignment vertical="top"/>
    </xf>
    <xf numFmtId="165" fontId="0" fillId="0" borderId="5" xfId="0" applyNumberFormat="1" applyBorder="1" applyAlignment="1">
      <alignment/>
    </xf>
    <xf numFmtId="164" fontId="3" fillId="3" borderId="14" xfId="0" applyFont="1" applyFill="1" applyBorder="1" applyAlignment="1">
      <alignment horizontal="center" vertical="center"/>
    </xf>
    <xf numFmtId="165" fontId="3" fillId="3" borderId="15" xfId="17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2" borderId="23" xfId="0" applyFill="1" applyBorder="1" applyAlignment="1">
      <alignment/>
    </xf>
    <xf numFmtId="164" fontId="0" fillId="2" borderId="25" xfId="0" applyFill="1" applyBorder="1" applyAlignment="1">
      <alignment/>
    </xf>
    <xf numFmtId="164" fontId="0" fillId="2" borderId="13" xfId="0" applyFill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2" fillId="0" borderId="1" xfId="0" applyFont="1" applyBorder="1" applyAlignment="1">
      <alignment horizontal="center"/>
    </xf>
    <xf numFmtId="164" fontId="0" fillId="0" borderId="6" xfId="0" applyBorder="1" applyAlignment="1">
      <alignment/>
    </xf>
    <xf numFmtId="164" fontId="12" fillId="0" borderId="16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13" xfId="0" applyBorder="1" applyAlignment="1">
      <alignment/>
    </xf>
    <xf numFmtId="164" fontId="13" fillId="4" borderId="2" xfId="0" applyFont="1" applyFill="1" applyBorder="1" applyAlignment="1">
      <alignment horizontal="center"/>
    </xf>
    <xf numFmtId="164" fontId="14" fillId="0" borderId="26" xfId="0" applyFont="1" applyFill="1" applyBorder="1" applyAlignment="1">
      <alignment horizontal="left"/>
    </xf>
    <xf numFmtId="164" fontId="14" fillId="0" borderId="27" xfId="0" applyFont="1" applyFill="1" applyBorder="1" applyAlignment="1">
      <alignment horizontal="left"/>
    </xf>
    <xf numFmtId="164" fontId="14" fillId="0" borderId="28" xfId="0" applyFont="1" applyFill="1" applyBorder="1" applyAlignment="1">
      <alignment horizontal="left"/>
    </xf>
    <xf numFmtId="164" fontId="14" fillId="0" borderId="29" xfId="0" applyFont="1" applyFill="1" applyBorder="1" applyAlignment="1">
      <alignment horizontal="center"/>
    </xf>
    <xf numFmtId="164" fontId="14" fillId="0" borderId="22" xfId="0" applyFont="1" applyFill="1" applyBorder="1" applyAlignment="1">
      <alignment horizontal="center"/>
    </xf>
    <xf numFmtId="169" fontId="15" fillId="0" borderId="9" xfId="0" applyNumberFormat="1" applyFont="1" applyFill="1" applyBorder="1" applyAlignment="1">
      <alignment horizontal="left"/>
    </xf>
    <xf numFmtId="170" fontId="15" fillId="0" borderId="30" xfId="0" applyNumberFormat="1" applyFont="1" applyFill="1" applyBorder="1" applyAlignment="1">
      <alignment horizontal="left"/>
    </xf>
    <xf numFmtId="169" fontId="16" fillId="0" borderId="31" xfId="0" applyNumberFormat="1" applyFont="1" applyFill="1" applyBorder="1" applyAlignment="1">
      <alignment horizontal="left"/>
    </xf>
    <xf numFmtId="170" fontId="15" fillId="0" borderId="30" xfId="0" applyNumberFormat="1" applyFont="1" applyFill="1" applyBorder="1" applyAlignment="1">
      <alignment horizontal="left" vertical="center" wrapText="1"/>
    </xf>
    <xf numFmtId="167" fontId="16" fillId="0" borderId="22" xfId="15" applyFont="1" applyFill="1" applyBorder="1" applyAlignment="1" applyProtection="1">
      <alignment horizontal="left"/>
      <protection/>
    </xf>
    <xf numFmtId="164" fontId="17" fillId="0" borderId="9" xfId="0" applyFont="1" applyFill="1" applyBorder="1" applyAlignment="1">
      <alignment horizontal="left"/>
    </xf>
    <xf numFmtId="171" fontId="17" fillId="0" borderId="30" xfId="0" applyNumberFormat="1" applyFont="1" applyFill="1" applyBorder="1" applyAlignment="1">
      <alignment horizontal="left"/>
    </xf>
    <xf numFmtId="166" fontId="8" fillId="0" borderId="0" xfId="17" applyFont="1" applyFill="1" applyBorder="1" applyAlignment="1" applyProtection="1">
      <alignment/>
      <protection/>
    </xf>
    <xf numFmtId="167" fontId="16" fillId="0" borderId="0" xfId="15" applyFont="1" applyFill="1" applyBorder="1" applyAlignment="1" applyProtection="1">
      <alignment horizontal="left"/>
      <protection/>
    </xf>
    <xf numFmtId="164" fontId="8" fillId="0" borderId="31" xfId="0" applyFont="1" applyBorder="1" applyAlignment="1">
      <alignment/>
    </xf>
    <xf numFmtId="166" fontId="5" fillId="0" borderId="31" xfId="20" applyNumberFormat="1" applyFill="1" applyBorder="1" applyAlignment="1" applyProtection="1">
      <alignment/>
      <protection/>
    </xf>
    <xf numFmtId="164" fontId="18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8" fillId="0" borderId="34" xfId="0" applyFont="1" applyBorder="1" applyAlignment="1">
      <alignment horizontal="center"/>
    </xf>
    <xf numFmtId="164" fontId="0" fillId="0" borderId="31" xfId="0" applyBorder="1" applyAlignment="1">
      <alignment/>
    </xf>
    <xf numFmtId="164" fontId="12" fillId="0" borderId="22" xfId="0" applyFont="1" applyBorder="1" applyAlignment="1">
      <alignment horizontal="center"/>
    </xf>
    <xf numFmtId="164" fontId="19" fillId="5" borderId="18" xfId="0" applyFont="1" applyFill="1" applyBorder="1" applyAlignment="1">
      <alignment horizontal="center"/>
    </xf>
    <xf numFmtId="164" fontId="20" fillId="5" borderId="22" xfId="0" applyFont="1" applyFill="1" applyBorder="1" applyAlignment="1">
      <alignment horizontal="center" wrapText="1"/>
    </xf>
    <xf numFmtId="164" fontId="21" fillId="5" borderId="18" xfId="0" applyFont="1" applyFill="1" applyBorder="1" applyAlignment="1">
      <alignment horizontal="center"/>
    </xf>
    <xf numFmtId="164" fontId="21" fillId="5" borderId="31" xfId="0" applyFont="1" applyFill="1" applyBorder="1" applyAlignment="1">
      <alignment horizontal="center"/>
    </xf>
    <xf numFmtId="164" fontId="20" fillId="5" borderId="31" xfId="0" applyFont="1" applyFill="1" applyBorder="1" applyAlignment="1">
      <alignment horizontal="center" wrapText="1"/>
    </xf>
    <xf numFmtId="170" fontId="15" fillId="0" borderId="18" xfId="0" applyNumberFormat="1" applyFont="1" applyFill="1" applyBorder="1" applyAlignment="1">
      <alignment horizontal="left"/>
    </xf>
    <xf numFmtId="170" fontId="15" fillId="0" borderId="31" xfId="0" applyNumberFormat="1" applyFont="1" applyFill="1" applyBorder="1" applyAlignment="1">
      <alignment horizontal="left"/>
    </xf>
    <xf numFmtId="169" fontId="15" fillId="0" borderId="31" xfId="0" applyNumberFormat="1" applyFont="1" applyFill="1" applyBorder="1" applyAlignment="1">
      <alignment horizontal="left"/>
    </xf>
    <xf numFmtId="170" fontId="15" fillId="0" borderId="31" xfId="0" applyNumberFormat="1" applyFont="1" applyFill="1" applyBorder="1" applyAlignment="1">
      <alignment horizontal="left" vertical="center" wrapText="1"/>
    </xf>
    <xf numFmtId="167" fontId="15" fillId="6" borderId="31" xfId="15" applyFont="1" applyFill="1" applyBorder="1" applyAlignment="1" applyProtection="1">
      <alignment horizontal="left"/>
      <protection/>
    </xf>
    <xf numFmtId="164" fontId="0" fillId="0" borderId="22" xfId="0" applyBorder="1" applyAlignment="1">
      <alignment/>
    </xf>
    <xf numFmtId="172" fontId="15" fillId="0" borderId="18" xfId="0" applyNumberFormat="1" applyFont="1" applyFill="1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31" xfId="0" applyFill="1" applyBorder="1" applyAlignment="1">
      <alignment/>
    </xf>
    <xf numFmtId="167" fontId="15" fillId="0" borderId="31" xfId="15" applyFont="1" applyFill="1" applyBorder="1" applyAlignment="1" applyProtection="1">
      <alignment horizontal="left"/>
      <protection/>
    </xf>
    <xf numFmtId="169" fontId="15" fillId="0" borderId="18" xfId="0" applyNumberFormat="1" applyFont="1" applyFill="1" applyBorder="1" applyAlignment="1">
      <alignment horizontal="left"/>
    </xf>
    <xf numFmtId="164" fontId="15" fillId="0" borderId="31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6" fontId="5" fillId="2" borderId="28" xfId="20" applyNumberFormat="1" applyFill="1" applyBorder="1" applyAlignment="1" applyProtection="1">
      <alignment/>
      <protection/>
    </xf>
    <xf numFmtId="164" fontId="22" fillId="0" borderId="31" xfId="0" applyFont="1" applyBorder="1" applyAlignment="1">
      <alignment horizontal="right"/>
    </xf>
    <xf numFmtId="164" fontId="18" fillId="0" borderId="35" xfId="0" applyFont="1" applyBorder="1" applyAlignment="1">
      <alignment horizontal="left"/>
    </xf>
    <xf numFmtId="164" fontId="18" fillId="0" borderId="30" xfId="0" applyFont="1" applyBorder="1" applyAlignment="1">
      <alignment horizontal="left"/>
    </xf>
    <xf numFmtId="164" fontId="18" fillId="0" borderId="36" xfId="0" applyFont="1" applyBorder="1" applyAlignment="1">
      <alignment horizontal="left"/>
    </xf>
    <xf numFmtId="164" fontId="18" fillId="0" borderId="31" xfId="0" applyFont="1" applyBorder="1" applyAlignment="1">
      <alignment horizontal="left"/>
    </xf>
    <xf numFmtId="166" fontId="10" fillId="0" borderId="0" xfId="0" applyNumberFormat="1" applyFont="1" applyAlignment="1">
      <alignment/>
    </xf>
    <xf numFmtId="164" fontId="18" fillId="0" borderId="31" xfId="0" applyFont="1" applyBorder="1" applyAlignment="1">
      <alignment/>
    </xf>
    <xf numFmtId="164" fontId="23" fillId="2" borderId="1" xfId="0" applyFont="1" applyFill="1" applyBorder="1" applyAlignment="1">
      <alignment horizontal="center"/>
    </xf>
    <xf numFmtId="164" fontId="24" fillId="2" borderId="2" xfId="0" applyFont="1" applyFill="1" applyBorder="1" applyAlignment="1">
      <alignment horizontal="center"/>
    </xf>
    <xf numFmtId="164" fontId="0" fillId="0" borderId="37" xfId="0" applyBorder="1" applyAlignment="1">
      <alignment/>
    </xf>
    <xf numFmtId="164" fontId="4" fillId="2" borderId="38" xfId="0" applyFont="1" applyFill="1" applyBorder="1" applyAlignment="1">
      <alignment/>
    </xf>
    <xf numFmtId="167" fontId="4" fillId="2" borderId="38" xfId="15" applyFont="1" applyFill="1" applyBorder="1" applyAlignment="1" applyProtection="1">
      <alignment/>
      <protection/>
    </xf>
    <xf numFmtId="164" fontId="25" fillId="2" borderId="39" xfId="0" applyFont="1" applyFill="1" applyBorder="1" applyAlignment="1">
      <alignment wrapText="1"/>
    </xf>
    <xf numFmtId="173" fontId="26" fillId="2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4" fontId="0" fillId="2" borderId="37" xfId="0" applyFill="1" applyBorder="1" applyAlignment="1">
      <alignment/>
    </xf>
    <xf numFmtId="164" fontId="4" fillId="2" borderId="38" xfId="0" applyFont="1" applyFill="1" applyBorder="1" applyAlignment="1">
      <alignment wrapText="1"/>
    </xf>
    <xf numFmtId="164" fontId="4" fillId="2" borderId="39" xfId="0" applyFont="1" applyFill="1" applyBorder="1" applyAlignment="1">
      <alignment/>
    </xf>
    <xf numFmtId="164" fontId="4" fillId="0" borderId="38" xfId="0" applyFont="1" applyBorder="1" applyAlignment="1">
      <alignment/>
    </xf>
    <xf numFmtId="166" fontId="4" fillId="0" borderId="38" xfId="17" applyFont="1" applyFill="1" applyBorder="1" applyAlignment="1" applyProtection="1">
      <alignment/>
      <protection/>
    </xf>
    <xf numFmtId="164" fontId="4" fillId="0" borderId="39" xfId="0" applyFont="1" applyBorder="1" applyAlignment="1">
      <alignment/>
    </xf>
    <xf numFmtId="167" fontId="4" fillId="0" borderId="38" xfId="15" applyFont="1" applyFill="1" applyBorder="1" applyAlignment="1" applyProtection="1">
      <alignment/>
      <protection/>
    </xf>
    <xf numFmtId="167" fontId="3" fillId="7" borderId="38" xfId="15" applyFont="1" applyFill="1" applyBorder="1" applyAlignment="1" applyProtection="1">
      <alignment/>
      <protection/>
    </xf>
    <xf numFmtId="164" fontId="4" fillId="2" borderId="6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7" fontId="3" fillId="2" borderId="0" xfId="15" applyFont="1" applyFill="1" applyBorder="1" applyAlignment="1" applyProtection="1">
      <alignment/>
      <protection/>
    </xf>
    <xf numFmtId="167" fontId="27" fillId="2" borderId="38" xfId="15" applyFont="1" applyFill="1" applyBorder="1" applyAlignment="1" applyProtection="1">
      <alignment/>
      <protection/>
    </xf>
    <xf numFmtId="167" fontId="4" fillId="2" borderId="6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7" fontId="3" fillId="7" borderId="0" xfId="15" applyFont="1" applyFill="1" applyBorder="1" applyAlignment="1" applyProtection="1">
      <alignment/>
      <protection/>
    </xf>
    <xf numFmtId="164" fontId="3" fillId="0" borderId="31" xfId="0" applyFont="1" applyBorder="1" applyAlignment="1">
      <alignment/>
    </xf>
    <xf numFmtId="167" fontId="3" fillId="7" borderId="31" xfId="15" applyFont="1" applyFill="1" applyBorder="1" applyAlignment="1" applyProtection="1">
      <alignment/>
      <protection/>
    </xf>
    <xf numFmtId="164" fontId="4" fillId="0" borderId="31" xfId="0" applyFont="1" applyBorder="1" applyAlignment="1">
      <alignment/>
    </xf>
    <xf numFmtId="164" fontId="15" fillId="2" borderId="0" xfId="0" applyFont="1" applyFill="1" applyBorder="1" applyAlignment="1">
      <alignment horizontal="left" vertical="center" wrapText="1"/>
    </xf>
    <xf numFmtId="167" fontId="15" fillId="2" borderId="0" xfId="15" applyFont="1" applyFill="1" applyBorder="1" applyAlignment="1" applyProtection="1">
      <alignment horizontal="left"/>
      <protection/>
    </xf>
    <xf numFmtId="167" fontId="4" fillId="2" borderId="0" xfId="15" applyFont="1" applyFill="1" applyBorder="1" applyAlignment="1" applyProtection="1">
      <alignment/>
      <protection/>
    </xf>
    <xf numFmtId="165" fontId="3" fillId="2" borderId="15" xfId="17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5" fillId="2" borderId="4" xfId="0" applyFont="1" applyFill="1" applyBorder="1" applyAlignment="1">
      <alignment/>
    </xf>
    <xf numFmtId="164" fontId="25" fillId="2" borderId="5" xfId="0" applyFont="1" applyFill="1" applyBorder="1" applyAlignment="1">
      <alignment/>
    </xf>
    <xf numFmtId="164" fontId="12" fillId="2" borderId="1" xfId="0" applyFont="1" applyFill="1" applyBorder="1" applyAlignment="1">
      <alignment horizontal="center"/>
    </xf>
    <xf numFmtId="164" fontId="25" fillId="2" borderId="3" xfId="0" applyFont="1" applyFill="1" applyBorder="1" applyAlignment="1">
      <alignment/>
    </xf>
    <xf numFmtId="164" fontId="25" fillId="2" borderId="6" xfId="0" applyFont="1" applyFill="1" applyBorder="1" applyAlignment="1">
      <alignment/>
    </xf>
    <xf numFmtId="164" fontId="12" fillId="2" borderId="16" xfId="0" applyFont="1" applyFill="1" applyBorder="1" applyAlignment="1">
      <alignment horizontal="center"/>
    </xf>
    <xf numFmtId="164" fontId="12" fillId="2" borderId="0" xfId="0" applyFont="1" applyFill="1" applyBorder="1" applyAlignment="1">
      <alignment/>
    </xf>
    <xf numFmtId="164" fontId="12" fillId="2" borderId="6" xfId="0" applyFont="1" applyFill="1" applyBorder="1" applyAlignment="1">
      <alignment/>
    </xf>
    <xf numFmtId="164" fontId="25" fillId="2" borderId="23" xfId="0" applyFont="1" applyFill="1" applyBorder="1" applyAlignment="1">
      <alignment/>
    </xf>
    <xf numFmtId="164" fontId="25" fillId="2" borderId="13" xfId="0" applyFont="1" applyFill="1" applyBorder="1" applyAlignment="1">
      <alignment/>
    </xf>
    <xf numFmtId="164" fontId="12" fillId="2" borderId="25" xfId="0" applyFont="1" applyFill="1" applyBorder="1" applyAlignment="1">
      <alignment/>
    </xf>
    <xf numFmtId="164" fontId="12" fillId="2" borderId="13" xfId="0" applyFont="1" applyFill="1" applyBorder="1" applyAlignment="1">
      <alignment/>
    </xf>
    <xf numFmtId="164" fontId="28" fillId="0" borderId="0" xfId="0" applyFont="1" applyAlignment="1">
      <alignment/>
    </xf>
    <xf numFmtId="164" fontId="29" fillId="4" borderId="15" xfId="0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2" fillId="0" borderId="32" xfId="0" applyFont="1" applyFill="1" applyBorder="1" applyAlignment="1">
      <alignment horizontal="left"/>
    </xf>
    <xf numFmtId="164" fontId="12" fillId="0" borderId="33" xfId="0" applyFont="1" applyFill="1" applyBorder="1" applyAlignment="1">
      <alignment horizontal="left"/>
    </xf>
    <xf numFmtId="164" fontId="12" fillId="0" borderId="33" xfId="0" applyFont="1" applyFill="1" applyBorder="1" applyAlignment="1">
      <alignment horizontal="center"/>
    </xf>
    <xf numFmtId="164" fontId="12" fillId="0" borderId="34" xfId="0" applyFont="1" applyFill="1" applyBorder="1" applyAlignment="1">
      <alignment horizontal="center"/>
    </xf>
    <xf numFmtId="164" fontId="25" fillId="0" borderId="18" xfId="0" applyFont="1" applyFill="1" applyBorder="1" applyAlignment="1">
      <alignment horizontal="left"/>
    </xf>
    <xf numFmtId="171" fontId="25" fillId="0" borderId="31" xfId="0" applyNumberFormat="1" applyFont="1" applyFill="1" applyBorder="1" applyAlignment="1">
      <alignment horizontal="left"/>
    </xf>
    <xf numFmtId="164" fontId="25" fillId="0" borderId="31" xfId="0" applyFont="1" applyFill="1" applyBorder="1" applyAlignment="1">
      <alignment horizontal="left"/>
    </xf>
    <xf numFmtId="164" fontId="17" fillId="0" borderId="31" xfId="0" applyFont="1" applyFill="1" applyBorder="1" applyAlignment="1">
      <alignment horizontal="left" wrapText="1"/>
    </xf>
    <xf numFmtId="174" fontId="17" fillId="0" borderId="22" xfId="0" applyNumberFormat="1" applyFont="1" applyFill="1" applyBorder="1" applyAlignment="1">
      <alignment horizontal="right"/>
    </xf>
    <xf numFmtId="164" fontId="17" fillId="0" borderId="26" xfId="0" applyFont="1" applyFill="1" applyBorder="1" applyAlignment="1">
      <alignment horizontal="left"/>
    </xf>
    <xf numFmtId="171" fontId="25" fillId="0" borderId="28" xfId="0" applyNumberFormat="1" applyFont="1" applyFill="1" applyBorder="1" applyAlignment="1">
      <alignment horizontal="left"/>
    </xf>
    <xf numFmtId="164" fontId="25" fillId="0" borderId="31" xfId="0" applyFont="1" applyFill="1" applyBorder="1" applyAlignment="1">
      <alignment horizontal="left" wrapText="1"/>
    </xf>
    <xf numFmtId="174" fontId="17" fillId="0" borderId="40" xfId="0" applyNumberFormat="1" applyFont="1" applyFill="1" applyBorder="1" applyAlignment="1">
      <alignment horizontal="right"/>
    </xf>
    <xf numFmtId="167" fontId="18" fillId="0" borderId="0" xfId="15" applyFont="1" applyFill="1" applyBorder="1" applyAlignment="1" applyProtection="1">
      <alignment/>
      <protection/>
    </xf>
    <xf numFmtId="167" fontId="18" fillId="0" borderId="0" xfId="0" applyNumberFormat="1" applyFont="1" applyAlignment="1">
      <alignment/>
    </xf>
    <xf numFmtId="164" fontId="17" fillId="0" borderId="18" xfId="0" applyFont="1" applyFill="1" applyBorder="1" applyAlignment="1">
      <alignment horizontal="left"/>
    </xf>
    <xf numFmtId="171" fontId="17" fillId="0" borderId="31" xfId="0" applyNumberFormat="1" applyFont="1" applyFill="1" applyBorder="1" applyAlignment="1">
      <alignment horizontal="left"/>
    </xf>
    <xf numFmtId="164" fontId="30" fillId="0" borderId="0" xfId="0" applyFont="1" applyAlignment="1">
      <alignment vertical="center" wrapText="1"/>
    </xf>
    <xf numFmtId="167" fontId="30" fillId="0" borderId="0" xfId="15" applyFont="1" applyFill="1" applyBorder="1" applyAlignment="1" applyProtection="1">
      <alignment vertical="center" wrapText="1"/>
      <protection/>
    </xf>
    <xf numFmtId="174" fontId="30" fillId="0" borderId="0" xfId="0" applyNumberFormat="1" applyFont="1" applyAlignment="1">
      <alignment/>
    </xf>
    <xf numFmtId="164" fontId="30" fillId="0" borderId="0" xfId="0" applyFont="1" applyAlignment="1">
      <alignment/>
    </xf>
    <xf numFmtId="164" fontId="25" fillId="0" borderId="41" xfId="0" applyFont="1" applyFill="1" applyBorder="1" applyAlignment="1">
      <alignment horizontal="left"/>
    </xf>
    <xf numFmtId="171" fontId="25" fillId="0" borderId="42" xfId="0" applyNumberFormat="1" applyFont="1" applyFill="1" applyBorder="1" applyAlignment="1">
      <alignment horizontal="left"/>
    </xf>
    <xf numFmtId="164" fontId="25" fillId="0" borderId="42" xfId="0" applyFont="1" applyFill="1" applyBorder="1" applyAlignment="1">
      <alignment horizontal="left"/>
    </xf>
    <xf numFmtId="164" fontId="25" fillId="0" borderId="42" xfId="0" applyFont="1" applyFill="1" applyBorder="1" applyAlignment="1">
      <alignment horizontal="left" wrapText="1"/>
    </xf>
    <xf numFmtId="174" fontId="17" fillId="0" borderId="43" xfId="0" applyNumberFormat="1" applyFont="1" applyFill="1" applyBorder="1" applyAlignment="1">
      <alignment horizontal="right"/>
    </xf>
    <xf numFmtId="164" fontId="25" fillId="0" borderId="0" xfId="0" applyFont="1" applyFill="1" applyBorder="1" applyAlignment="1">
      <alignment horizontal="left"/>
    </xf>
    <xf numFmtId="171" fontId="25" fillId="0" borderId="0" xfId="0" applyNumberFormat="1" applyFont="1" applyFill="1" applyBorder="1" applyAlignment="1">
      <alignment horizontal="left"/>
    </xf>
    <xf numFmtId="164" fontId="25" fillId="0" borderId="0" xfId="0" applyFont="1" applyFill="1" applyBorder="1" applyAlignment="1">
      <alignment horizontal="left" wrapText="1"/>
    </xf>
    <xf numFmtId="174" fontId="17" fillId="0" borderId="44" xfId="0" applyNumberFormat="1" applyFont="1" applyFill="1" applyBorder="1" applyAlignment="1">
      <alignment horizontal="right"/>
    </xf>
    <xf numFmtId="166" fontId="31" fillId="4" borderId="28" xfId="17" applyFont="1" applyFill="1" applyBorder="1" applyAlignment="1" applyProtection="1">
      <alignment/>
      <protection/>
    </xf>
    <xf numFmtId="167" fontId="30" fillId="0" borderId="0" xfId="15" applyFont="1" applyFill="1" applyBorder="1" applyAlignment="1" applyProtection="1">
      <alignment/>
      <protection/>
    </xf>
    <xf numFmtId="167" fontId="25" fillId="0" borderId="0" xfId="1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164" fontId="32" fillId="0" borderId="0" xfId="0" applyFont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Fill="1" applyAlignment="1">
      <alignment/>
    </xf>
    <xf numFmtId="164" fontId="33" fillId="0" borderId="0" xfId="0" applyFont="1" applyAlignment="1">
      <alignment/>
    </xf>
    <xf numFmtId="164" fontId="13" fillId="8" borderId="24" xfId="0" applyFont="1" applyFill="1" applyBorder="1" applyAlignment="1">
      <alignment wrapText="1"/>
    </xf>
    <xf numFmtId="164" fontId="13" fillId="8" borderId="45" xfId="0" applyFont="1" applyFill="1" applyBorder="1" applyAlignment="1">
      <alignment wrapText="1"/>
    </xf>
    <xf numFmtId="164" fontId="13" fillId="8" borderId="45" xfId="0" applyFont="1" applyFill="1" applyBorder="1" applyAlignment="1">
      <alignment horizontal="center" wrapText="1"/>
    </xf>
    <xf numFmtId="164" fontId="13" fillId="8" borderId="46" xfId="0" applyFont="1" applyFill="1" applyBorder="1" applyAlignment="1">
      <alignment horizontal="center" wrapText="1"/>
    </xf>
    <xf numFmtId="167" fontId="29" fillId="9" borderId="15" xfId="15" applyFont="1" applyFill="1" applyBorder="1" applyAlignment="1" applyProtection="1">
      <alignment horizontal="center"/>
      <protection/>
    </xf>
    <xf numFmtId="167" fontId="33" fillId="0" borderId="3" xfId="15" applyFont="1" applyFill="1" applyBorder="1" applyAlignment="1" applyProtection="1">
      <alignment/>
      <protection/>
    </xf>
    <xf numFmtId="170" fontId="33" fillId="0" borderId="0" xfId="0" applyNumberFormat="1" applyFont="1" applyFill="1" applyBorder="1" applyAlignment="1">
      <alignment horizontal="left" wrapText="1"/>
    </xf>
    <xf numFmtId="164" fontId="33" fillId="0" borderId="0" xfId="0" applyFont="1" applyFill="1" applyBorder="1" applyAlignment="1">
      <alignment horizontal="left" wrapText="1"/>
    </xf>
    <xf numFmtId="167" fontId="33" fillId="0" borderId="0" xfId="15" applyFont="1" applyFill="1" applyBorder="1" applyAlignment="1" applyProtection="1">
      <alignment/>
      <protection/>
    </xf>
    <xf numFmtId="167" fontId="15" fillId="0" borderId="6" xfId="15" applyFont="1" applyFill="1" applyBorder="1" applyAlignment="1" applyProtection="1">
      <alignment/>
      <protection/>
    </xf>
    <xf numFmtId="164" fontId="33" fillId="0" borderId="3" xfId="0" applyFont="1" applyFill="1" applyBorder="1" applyAlignment="1">
      <alignment/>
    </xf>
    <xf numFmtId="164" fontId="33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left"/>
    </xf>
    <xf numFmtId="167" fontId="33" fillId="0" borderId="3" xfId="15" applyFont="1" applyFill="1" applyBorder="1" applyAlignment="1" applyProtection="1">
      <alignment horizontal="left"/>
      <protection/>
    </xf>
    <xf numFmtId="166" fontId="15" fillId="0" borderId="6" xfId="17" applyFont="1" applyFill="1" applyBorder="1" applyAlignment="1" applyProtection="1">
      <alignment/>
      <protection/>
    </xf>
    <xf numFmtId="170" fontId="33" fillId="0" borderId="0" xfId="0" applyNumberFormat="1" applyFont="1" applyFill="1" applyBorder="1" applyAlignment="1">
      <alignment horizontal="left"/>
    </xf>
    <xf numFmtId="167" fontId="33" fillId="0" borderId="23" xfId="15" applyFont="1" applyFill="1" applyBorder="1" applyAlignment="1" applyProtection="1">
      <alignment/>
      <protection/>
    </xf>
    <xf numFmtId="170" fontId="33" fillId="0" borderId="25" xfId="0" applyNumberFormat="1" applyFont="1" applyFill="1" applyBorder="1" applyAlignment="1">
      <alignment horizontal="left" wrapText="1"/>
    </xf>
    <xf numFmtId="164" fontId="33" fillId="0" borderId="25" xfId="0" applyFont="1" applyFill="1" applyBorder="1" applyAlignment="1">
      <alignment horizontal="left" wrapText="1"/>
    </xf>
    <xf numFmtId="167" fontId="35" fillId="10" borderId="14" xfId="15" applyFont="1" applyFill="1" applyBorder="1" applyAlignment="1" applyProtection="1">
      <alignment horizontal="center"/>
      <protection/>
    </xf>
    <xf numFmtId="166" fontId="36" fillId="10" borderId="47" xfId="17" applyFont="1" applyFill="1" applyBorder="1" applyAlignment="1" applyProtection="1">
      <alignment/>
      <protection/>
    </xf>
    <xf numFmtId="164" fontId="33" fillId="0" borderId="0" xfId="0" applyFont="1" applyBorder="1" applyAlignment="1">
      <alignment/>
    </xf>
    <xf numFmtId="167" fontId="15" fillId="0" borderId="0" xfId="15" applyFont="1" applyFill="1" applyBorder="1" applyAlignment="1" applyProtection="1">
      <alignment/>
      <protection/>
    </xf>
    <xf numFmtId="167" fontId="37" fillId="11" borderId="14" xfId="15" applyFont="1" applyFill="1" applyBorder="1" applyAlignment="1" applyProtection="1">
      <alignment horizontal="center"/>
      <protection/>
    </xf>
    <xf numFmtId="167" fontId="38" fillId="11" borderId="47" xfId="15" applyFont="1" applyFill="1" applyBorder="1" applyAlignment="1" applyProtection="1">
      <alignment/>
      <protection/>
    </xf>
    <xf numFmtId="164" fontId="33" fillId="0" borderId="3" xfId="0" applyFont="1" applyFill="1" applyBorder="1" applyAlignment="1">
      <alignment horizontal="left" wrapText="1"/>
    </xf>
    <xf numFmtId="164" fontId="33" fillId="0" borderId="3" xfId="0" applyFont="1" applyFill="1" applyBorder="1" applyAlignment="1">
      <alignment horizontal="left"/>
    </xf>
    <xf numFmtId="164" fontId="33" fillId="0" borderId="0" xfId="0" applyNumberFormat="1" applyFont="1" applyFill="1" applyBorder="1" applyAlignment="1">
      <alignment horizontal="left"/>
    </xf>
    <xf numFmtId="164" fontId="33" fillId="12" borderId="3" xfId="0" applyFont="1" applyFill="1" applyBorder="1" applyAlignment="1">
      <alignment/>
    </xf>
    <xf numFmtId="170" fontId="33" fillId="12" borderId="0" xfId="0" applyNumberFormat="1" applyFont="1" applyFill="1" applyBorder="1" applyAlignment="1">
      <alignment horizontal="left" wrapText="1"/>
    </xf>
    <xf numFmtId="164" fontId="33" fillId="12" borderId="0" xfId="0" applyFont="1" applyFill="1" applyBorder="1" applyAlignment="1">
      <alignment horizontal="left" wrapText="1"/>
    </xf>
    <xf numFmtId="164" fontId="33" fillId="12" borderId="0" xfId="0" applyFont="1" applyFill="1" applyBorder="1" applyAlignment="1">
      <alignment/>
    </xf>
    <xf numFmtId="167" fontId="15" fillId="12" borderId="6" xfId="15" applyFont="1" applyFill="1" applyBorder="1" applyAlignment="1" applyProtection="1">
      <alignment/>
      <protection/>
    </xf>
    <xf numFmtId="167" fontId="33" fillId="0" borderId="25" xfId="15" applyFont="1" applyFill="1" applyBorder="1" applyAlignment="1" applyProtection="1">
      <alignment/>
      <protection/>
    </xf>
    <xf numFmtId="167" fontId="15" fillId="0" borderId="13" xfId="15" applyFont="1" applyFill="1" applyBorder="1" applyAlignment="1" applyProtection="1">
      <alignment/>
      <protection/>
    </xf>
    <xf numFmtId="164" fontId="32" fillId="0" borderId="23" xfId="0" applyFont="1" applyBorder="1" applyAlignment="1">
      <alignment/>
    </xf>
    <xf numFmtId="164" fontId="32" fillId="0" borderId="25" xfId="0" applyFont="1" applyBorder="1" applyAlignment="1">
      <alignment/>
    </xf>
    <xf numFmtId="164" fontId="39" fillId="10" borderId="14" xfId="0" applyFont="1" applyFill="1" applyBorder="1" applyAlignment="1">
      <alignment horizontal="center"/>
    </xf>
    <xf numFmtId="166" fontId="39" fillId="10" borderId="47" xfId="17" applyFont="1" applyFill="1" applyBorder="1" applyAlignment="1" applyProtection="1">
      <alignment/>
      <protection/>
    </xf>
    <xf numFmtId="167" fontId="33" fillId="0" borderId="14" xfId="15" applyFont="1" applyFill="1" applyBorder="1" applyAlignment="1" applyProtection="1">
      <alignment/>
      <protection/>
    </xf>
    <xf numFmtId="167" fontId="33" fillId="0" borderId="48" xfId="15" applyFont="1" applyFill="1" applyBorder="1" applyAlignment="1" applyProtection="1">
      <alignment/>
      <protection/>
    </xf>
    <xf numFmtId="164" fontId="40" fillId="0" borderId="48" xfId="0" applyFont="1" applyBorder="1" applyAlignment="1">
      <alignment horizontal="center"/>
    </xf>
    <xf numFmtId="166" fontId="21" fillId="4" borderId="15" xfId="17" applyFont="1" applyFill="1" applyBorder="1" applyAlignment="1" applyProtection="1">
      <alignment/>
      <protection/>
    </xf>
    <xf numFmtId="166" fontId="32" fillId="0" borderId="0" xfId="0" applyNumberFormat="1" applyFont="1" applyAlignment="1">
      <alignment/>
    </xf>
    <xf numFmtId="167" fontId="17" fillId="0" borderId="0" xfId="15" applyFont="1" applyFill="1" applyBorder="1" applyAlignment="1" applyProtection="1">
      <alignment/>
      <protection/>
    </xf>
    <xf numFmtId="164" fontId="39" fillId="0" borderId="0" xfId="0" applyFont="1" applyBorder="1" applyAlignment="1">
      <alignment horizontal="center"/>
    </xf>
    <xf numFmtId="166" fontId="41" fillId="0" borderId="0" xfId="17" applyFont="1" applyFill="1" applyBorder="1" applyAlignment="1" applyProtection="1">
      <alignment/>
      <protection/>
    </xf>
    <xf numFmtId="164" fontId="42" fillId="8" borderId="14" xfId="0" applyFont="1" applyFill="1" applyBorder="1" applyAlignment="1">
      <alignment/>
    </xf>
    <xf numFmtId="164" fontId="42" fillId="8" borderId="48" xfId="0" applyFont="1" applyFill="1" applyBorder="1" applyAlignment="1">
      <alignment/>
    </xf>
    <xf numFmtId="164" fontId="13" fillId="8" borderId="48" xfId="0" applyFont="1" applyFill="1" applyBorder="1" applyAlignment="1">
      <alignment horizontal="center"/>
    </xf>
    <xf numFmtId="164" fontId="1" fillId="8" borderId="15" xfId="0" applyFont="1" applyFill="1" applyBorder="1" applyAlignment="1">
      <alignment/>
    </xf>
    <xf numFmtId="164" fontId="17" fillId="0" borderId="3" xfId="0" applyFont="1" applyFill="1" applyBorder="1" applyAlignment="1">
      <alignment/>
    </xf>
    <xf numFmtId="170" fontId="17" fillId="0" borderId="3" xfId="0" applyNumberFormat="1" applyFont="1" applyFill="1" applyBorder="1" applyAlignment="1">
      <alignment/>
    </xf>
    <xf numFmtId="167" fontId="16" fillId="0" borderId="16" xfId="15" applyFont="1" applyFill="1" applyBorder="1" applyAlignment="1" applyProtection="1">
      <alignment/>
      <protection/>
    </xf>
    <xf numFmtId="175" fontId="17" fillId="0" borderId="3" xfId="0" applyNumberFormat="1" applyFont="1" applyFill="1" applyBorder="1" applyAlignment="1">
      <alignment/>
    </xf>
    <xf numFmtId="167" fontId="32" fillId="0" borderId="0" xfId="0" applyNumberFormat="1" applyFont="1" applyAlignment="1">
      <alignment/>
    </xf>
    <xf numFmtId="164" fontId="43" fillId="0" borderId="49" xfId="0" applyFont="1" applyFill="1" applyBorder="1" applyAlignment="1">
      <alignment/>
    </xf>
    <xf numFmtId="164" fontId="43" fillId="0" borderId="50" xfId="0" applyFont="1" applyFill="1" applyBorder="1" applyAlignment="1">
      <alignment/>
    </xf>
    <xf numFmtId="164" fontId="44" fillId="8" borderId="51" xfId="0" applyFont="1" applyFill="1" applyBorder="1" applyAlignment="1">
      <alignment horizontal="center"/>
    </xf>
    <xf numFmtId="166" fontId="21" fillId="8" borderId="15" xfId="17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45" fillId="8" borderId="4" xfId="0" applyFont="1" applyFill="1" applyBorder="1" applyAlignment="1">
      <alignment/>
    </xf>
    <xf numFmtId="170" fontId="46" fillId="8" borderId="52" xfId="0" applyNumberFormat="1" applyFont="1" applyFill="1" applyBorder="1" applyAlignment="1">
      <alignment/>
    </xf>
    <xf numFmtId="164" fontId="45" fillId="8" borderId="52" xfId="0" applyFont="1" applyFill="1" applyBorder="1" applyAlignment="1">
      <alignment/>
    </xf>
    <xf numFmtId="164" fontId="47" fillId="8" borderId="0" xfId="0" applyFont="1" applyFill="1" applyBorder="1" applyAlignment="1">
      <alignment horizontal="center"/>
    </xf>
    <xf numFmtId="166" fontId="21" fillId="8" borderId="5" xfId="17" applyFont="1" applyFill="1" applyBorder="1" applyAlignment="1" applyProtection="1">
      <alignment/>
      <protection/>
    </xf>
    <xf numFmtId="164" fontId="45" fillId="8" borderId="3" xfId="0" applyFont="1" applyFill="1" applyBorder="1" applyAlignment="1">
      <alignment/>
    </xf>
    <xf numFmtId="164" fontId="45" fillId="8" borderId="0" xfId="0" applyFont="1" applyFill="1" applyBorder="1" applyAlignment="1">
      <alignment/>
    </xf>
    <xf numFmtId="164" fontId="47" fillId="8" borderId="0" xfId="0" applyFont="1" applyFill="1" applyBorder="1" applyAlignment="1">
      <alignment horizontal="left"/>
    </xf>
    <xf numFmtId="166" fontId="21" fillId="8" borderId="6" xfId="17" applyFont="1" applyFill="1" applyBorder="1" applyAlignment="1" applyProtection="1">
      <alignment/>
      <protection/>
    </xf>
    <xf numFmtId="164" fontId="45" fillId="8" borderId="23" xfId="0" applyFont="1" applyFill="1" applyBorder="1" applyAlignment="1">
      <alignment/>
    </xf>
    <xf numFmtId="164" fontId="45" fillId="8" borderId="25" xfId="0" applyFont="1" applyFill="1" applyBorder="1" applyAlignment="1">
      <alignment/>
    </xf>
    <xf numFmtId="164" fontId="45" fillId="8" borderId="25" xfId="0" applyFont="1" applyFill="1" applyBorder="1" applyAlignment="1">
      <alignment horizontal="center"/>
    </xf>
    <xf numFmtId="166" fontId="21" fillId="8" borderId="13" xfId="17" applyFont="1" applyFill="1" applyBorder="1" applyAlignment="1" applyProtection="1">
      <alignment/>
      <protection/>
    </xf>
    <xf numFmtId="164" fontId="44" fillId="8" borderId="1" xfId="0" applyFont="1" applyFill="1" applyBorder="1" applyAlignment="1">
      <alignment horizontal="center"/>
    </xf>
    <xf numFmtId="164" fontId="17" fillId="0" borderId="31" xfId="0" applyFont="1" applyFill="1" applyBorder="1" applyAlignment="1">
      <alignment/>
    </xf>
    <xf numFmtId="170" fontId="17" fillId="0" borderId="31" xfId="0" applyNumberFormat="1" applyFont="1" applyFill="1" applyBorder="1" applyAlignment="1">
      <alignment/>
    </xf>
    <xf numFmtId="167" fontId="17" fillId="0" borderId="31" xfId="15" applyFont="1" applyFill="1" applyBorder="1" applyAlignment="1" applyProtection="1">
      <alignment/>
      <protection/>
    </xf>
    <xf numFmtId="164" fontId="17" fillId="0" borderId="31" xfId="0" applyFont="1" applyFill="1" applyBorder="1" applyAlignment="1">
      <alignment horizontal="right"/>
    </xf>
    <xf numFmtId="164" fontId="17" fillId="0" borderId="0" xfId="0" applyFont="1" applyFill="1" applyBorder="1" applyAlignment="1">
      <alignment/>
    </xf>
    <xf numFmtId="164" fontId="45" fillId="4" borderId="14" xfId="0" applyFont="1" applyFill="1" applyBorder="1" applyAlignment="1">
      <alignment horizontal="center"/>
    </xf>
    <xf numFmtId="166" fontId="48" fillId="13" borderId="53" xfId="20" applyNumberFormat="1" applyFont="1" applyFill="1" applyBorder="1" applyAlignment="1" applyProtection="1">
      <alignment/>
      <protection/>
    </xf>
    <xf numFmtId="164" fontId="45" fillId="0" borderId="0" xfId="0" applyFont="1" applyFill="1" applyBorder="1" applyAlignment="1">
      <alignment horizontal="center"/>
    </xf>
    <xf numFmtId="166" fontId="21" fillId="0" borderId="0" xfId="17" applyFont="1" applyFill="1" applyBorder="1" applyAlignment="1" applyProtection="1">
      <alignment/>
      <protection/>
    </xf>
    <xf numFmtId="164" fontId="32" fillId="0" borderId="29" xfId="0" applyFont="1" applyBorder="1" applyAlignment="1">
      <alignment/>
    </xf>
    <xf numFmtId="164" fontId="45" fillId="0" borderId="29" xfId="0" applyFont="1" applyFill="1" applyBorder="1" applyAlignment="1">
      <alignment horizontal="center"/>
    </xf>
    <xf numFmtId="166" fontId="21" fillId="0" borderId="29" xfId="17" applyFont="1" applyFill="1" applyBorder="1" applyAlignment="1" applyProtection="1">
      <alignment/>
      <protection/>
    </xf>
    <xf numFmtId="164" fontId="45" fillId="4" borderId="15" xfId="0" applyFont="1" applyFill="1" applyBorder="1" applyAlignment="1">
      <alignment horizontal="center"/>
    </xf>
    <xf numFmtId="164" fontId="31" fillId="4" borderId="7" xfId="0" applyFont="1" applyFill="1" applyBorder="1" applyAlignment="1">
      <alignment horizontal="center"/>
    </xf>
    <xf numFmtId="164" fontId="31" fillId="4" borderId="54" xfId="0" applyFont="1" applyFill="1" applyBorder="1" applyAlignment="1">
      <alignment horizontal="center"/>
    </xf>
    <xf numFmtId="164" fontId="14" fillId="0" borderId="33" xfId="0" applyFont="1" applyFill="1" applyBorder="1" applyAlignment="1">
      <alignment/>
    </xf>
    <xf numFmtId="167" fontId="14" fillId="0" borderId="34" xfId="15" applyFont="1" applyFill="1" applyBorder="1" applyAlignment="1" applyProtection="1">
      <alignment/>
      <protection/>
    </xf>
    <xf numFmtId="167" fontId="17" fillId="0" borderId="22" xfId="15" applyFont="1" applyFill="1" applyBorder="1" applyAlignment="1" applyProtection="1">
      <alignment/>
      <protection/>
    </xf>
    <xf numFmtId="164" fontId="31" fillId="4" borderId="55" xfId="0" applyFont="1" applyFill="1" applyBorder="1" applyAlignment="1">
      <alignment horizontal="center"/>
    </xf>
    <xf numFmtId="166" fontId="5" fillId="2" borderId="43" xfId="20" applyNumberFormat="1" applyFill="1" applyBorder="1" applyAlignment="1" applyProtection="1">
      <alignment/>
      <protection/>
    </xf>
    <xf numFmtId="164" fontId="14" fillId="0" borderId="0" xfId="0" applyFont="1" applyFill="1" applyBorder="1" applyAlignment="1">
      <alignment horizontal="center"/>
    </xf>
    <xf numFmtId="167" fontId="49" fillId="0" borderId="0" xfId="15" applyFont="1" applyFill="1" applyBorder="1" applyAlignment="1" applyProtection="1">
      <alignment/>
      <protection/>
    </xf>
    <xf numFmtId="164" fontId="31" fillId="4" borderId="35" xfId="0" applyFont="1" applyFill="1" applyBorder="1" applyAlignment="1">
      <alignment horizontal="center"/>
    </xf>
    <xf numFmtId="164" fontId="14" fillId="4" borderId="35" xfId="0" applyFont="1" applyFill="1" applyBorder="1" applyAlignment="1">
      <alignment horizontal="center"/>
    </xf>
    <xf numFmtId="164" fontId="14" fillId="0" borderId="31" xfId="0" applyFont="1" applyFill="1" applyBorder="1" applyAlignment="1">
      <alignment/>
    </xf>
    <xf numFmtId="164" fontId="14" fillId="0" borderId="3" xfId="0" applyFont="1" applyFill="1" applyBorder="1" applyAlignment="1">
      <alignment horizontal="center"/>
    </xf>
    <xf numFmtId="167" fontId="17" fillId="0" borderId="31" xfId="15" applyFont="1" applyFill="1" applyBorder="1" applyAlignment="1" applyProtection="1">
      <alignment horizontal="right"/>
      <protection/>
    </xf>
    <xf numFmtId="164" fontId="45" fillId="4" borderId="23" xfId="0" applyFont="1" applyFill="1" applyBorder="1" applyAlignment="1">
      <alignment horizontal="center"/>
    </xf>
    <xf numFmtId="166" fontId="5" fillId="2" borderId="13" xfId="20" applyNumberFormat="1" applyFill="1" applyBorder="1" applyAlignment="1" applyProtection="1">
      <alignment/>
      <protection/>
    </xf>
    <xf numFmtId="164" fontId="39" fillId="0" borderId="0" xfId="0" applyFont="1" applyFill="1" applyBorder="1" applyAlignment="1">
      <alignment horizontal="center"/>
    </xf>
    <xf numFmtId="166" fontId="49" fillId="0" borderId="0" xfId="17" applyFont="1" applyFill="1" applyBorder="1" applyAlignment="1" applyProtection="1">
      <alignment/>
      <protection/>
    </xf>
    <xf numFmtId="164" fontId="37" fillId="4" borderId="14" xfId="0" applyFont="1" applyFill="1" applyBorder="1" applyAlignment="1">
      <alignment horizontal="center"/>
    </xf>
    <xf numFmtId="164" fontId="14" fillId="4" borderId="48" xfId="0" applyFont="1" applyFill="1" applyBorder="1" applyAlignment="1">
      <alignment horizontal="center"/>
    </xf>
    <xf numFmtId="164" fontId="14" fillId="4" borderId="47" xfId="0" applyFont="1" applyFill="1" applyBorder="1" applyAlignment="1">
      <alignment horizontal="center"/>
    </xf>
    <xf numFmtId="164" fontId="14" fillId="0" borderId="56" xfId="0" applyFont="1" applyFill="1" applyBorder="1" applyAlignment="1">
      <alignment/>
    </xf>
    <xf numFmtId="167" fontId="17" fillId="0" borderId="34" xfId="15" applyFont="1" applyFill="1" applyBorder="1" applyAlignment="1" applyProtection="1">
      <alignment/>
      <protection/>
    </xf>
    <xf numFmtId="164" fontId="32" fillId="0" borderId="0" xfId="0" applyFont="1" applyFill="1" applyBorder="1" applyAlignment="1">
      <alignment/>
    </xf>
    <xf numFmtId="167" fontId="14" fillId="0" borderId="0" xfId="15" applyFont="1" applyFill="1" applyBorder="1" applyAlignment="1" applyProtection="1">
      <alignment/>
      <protection/>
    </xf>
    <xf numFmtId="164" fontId="31" fillId="4" borderId="49" xfId="0" applyFont="1" applyFill="1" applyBorder="1" applyAlignment="1">
      <alignment horizontal="center"/>
    </xf>
    <xf numFmtId="167" fontId="14" fillId="4" borderId="50" xfId="15" applyFont="1" applyFill="1" applyBorder="1" applyAlignment="1" applyProtection="1">
      <alignment horizontal="center"/>
      <protection/>
    </xf>
    <xf numFmtId="167" fontId="14" fillId="4" borderId="47" xfId="15" applyFont="1" applyFill="1" applyBorder="1" applyAlignment="1" applyProtection="1">
      <alignment horizontal="center"/>
      <protection/>
    </xf>
    <xf numFmtId="167" fontId="17" fillId="0" borderId="56" xfId="15" applyFont="1" applyFill="1" applyBorder="1" applyAlignment="1" applyProtection="1">
      <alignment wrapText="1"/>
      <protection/>
    </xf>
    <xf numFmtId="167" fontId="17" fillId="0" borderId="28" xfId="15" applyFont="1" applyFill="1" applyBorder="1" applyAlignment="1" applyProtection="1">
      <alignment/>
      <protection/>
    </xf>
    <xf numFmtId="170" fontId="17" fillId="0" borderId="28" xfId="0" applyNumberFormat="1" applyFont="1" applyFill="1" applyBorder="1" applyAlignment="1">
      <alignment/>
    </xf>
    <xf numFmtId="167" fontId="17" fillId="0" borderId="3" xfId="15" applyFont="1" applyFill="1" applyBorder="1" applyAlignment="1" applyProtection="1">
      <alignment/>
      <protection/>
    </xf>
    <xf numFmtId="167" fontId="33" fillId="3" borderId="31" xfId="15" applyFont="1" applyFill="1" applyBorder="1" applyAlignment="1" applyProtection="1">
      <alignment/>
      <protection/>
    </xf>
    <xf numFmtId="167" fontId="33" fillId="3" borderId="35" xfId="15" applyFont="1" applyFill="1" applyBorder="1" applyAlignment="1" applyProtection="1">
      <alignment/>
      <protection/>
    </xf>
    <xf numFmtId="167" fontId="31" fillId="4" borderId="55" xfId="15" applyFont="1" applyFill="1" applyBorder="1" applyAlignment="1" applyProtection="1">
      <alignment horizontal="center"/>
      <protection/>
    </xf>
    <xf numFmtId="166" fontId="44" fillId="4" borderId="57" xfId="17" applyFont="1" applyFill="1" applyBorder="1" applyAlignment="1" applyProtection="1">
      <alignment/>
      <protection/>
    </xf>
    <xf numFmtId="167" fontId="14" fillId="0" borderId="0" xfId="15" applyFont="1" applyFill="1" applyBorder="1" applyAlignment="1" applyProtection="1">
      <alignment horizontal="center"/>
      <protection/>
    </xf>
    <xf numFmtId="166" fontId="14" fillId="0" borderId="0" xfId="17" applyFont="1" applyFill="1" applyBorder="1" applyAlignment="1" applyProtection="1">
      <alignment/>
      <protection/>
    </xf>
    <xf numFmtId="164" fontId="31" fillId="4" borderId="32" xfId="0" applyFont="1" applyFill="1" applyBorder="1" applyAlignment="1">
      <alignment horizontal="center"/>
    </xf>
    <xf numFmtId="167" fontId="17" fillId="0" borderId="33" xfId="15" applyFont="1" applyFill="1" applyBorder="1" applyAlignment="1" applyProtection="1">
      <alignment wrapText="1"/>
      <protection/>
    </xf>
    <xf numFmtId="164" fontId="32" fillId="0" borderId="3" xfId="0" applyFont="1" applyBorder="1" applyAlignment="1">
      <alignment/>
    </xf>
    <xf numFmtId="170" fontId="32" fillId="0" borderId="0" xfId="0" applyNumberFormat="1" applyFont="1" applyBorder="1" applyAlignment="1">
      <alignment/>
    </xf>
    <xf numFmtId="164" fontId="32" fillId="0" borderId="31" xfId="0" applyFont="1" applyBorder="1" applyAlignment="1">
      <alignment/>
    </xf>
    <xf numFmtId="164" fontId="32" fillId="3" borderId="28" xfId="0" applyFont="1" applyFill="1" applyBorder="1" applyAlignment="1">
      <alignment/>
    </xf>
    <xf numFmtId="167" fontId="17" fillId="3" borderId="58" xfId="15" applyFont="1" applyFill="1" applyBorder="1" applyAlignment="1" applyProtection="1">
      <alignment/>
      <protection/>
    </xf>
    <xf numFmtId="167" fontId="17" fillId="0" borderId="33" xfId="15" applyFont="1" applyFill="1" applyBorder="1" applyAlignment="1" applyProtection="1">
      <alignment/>
      <protection/>
    </xf>
    <xf numFmtId="167" fontId="17" fillId="0" borderId="58" xfId="15" applyFont="1" applyFill="1" applyBorder="1" applyAlignment="1" applyProtection="1">
      <alignment/>
      <protection/>
    </xf>
    <xf numFmtId="164" fontId="45" fillId="4" borderId="55" xfId="0" applyFont="1" applyFill="1" applyBorder="1" applyAlignment="1">
      <alignment horizontal="center"/>
    </xf>
    <xf numFmtId="166" fontId="44" fillId="4" borderId="43" xfId="17" applyFont="1" applyFill="1" applyBorder="1" applyAlignment="1" applyProtection="1">
      <alignment/>
      <protection/>
    </xf>
    <xf numFmtId="164" fontId="32" fillId="2" borderId="0" xfId="0" applyFont="1" applyFill="1" applyAlignment="1">
      <alignment/>
    </xf>
    <xf numFmtId="164" fontId="45" fillId="4" borderId="59" xfId="0" applyFont="1" applyFill="1" applyBorder="1" applyAlignment="1">
      <alignment horizontal="center"/>
    </xf>
    <xf numFmtId="164" fontId="50" fillId="14" borderId="31" xfId="0" applyFont="1" applyFill="1" applyBorder="1" applyAlignment="1">
      <alignment horizontal="center"/>
    </xf>
    <xf numFmtId="166" fontId="29" fillId="14" borderId="43" xfId="17" applyFont="1" applyFill="1" applyBorder="1" applyAlignment="1" applyProtection="1">
      <alignment/>
      <protection/>
    </xf>
    <xf numFmtId="164" fontId="51" fillId="0" borderId="31" xfId="0" applyFont="1" applyBorder="1" applyAlignment="1">
      <alignment/>
    </xf>
    <xf numFmtId="168" fontId="52" fillId="0" borderId="31" xfId="15" applyNumberFormat="1" applyFont="1" applyFill="1" applyBorder="1" applyAlignment="1" applyProtection="1">
      <alignment/>
      <protection/>
    </xf>
    <xf numFmtId="167" fontId="51" fillId="0" borderId="0" xfId="15" applyFont="1" applyFill="1" applyBorder="1" applyAlignment="1" applyProtection="1">
      <alignment/>
      <protection/>
    </xf>
    <xf numFmtId="164" fontId="52" fillId="0" borderId="31" xfId="0" applyFont="1" applyBorder="1" applyAlignment="1">
      <alignment/>
    </xf>
    <xf numFmtId="168" fontId="32" fillId="0" borderId="0" xfId="15" applyNumberFormat="1" applyFont="1" applyFill="1" applyBorder="1" applyAlignment="1" applyProtection="1">
      <alignment/>
      <protection/>
    </xf>
    <xf numFmtId="164" fontId="32" fillId="0" borderId="31" xfId="0" applyFont="1" applyFill="1" applyBorder="1" applyAlignment="1">
      <alignment/>
    </xf>
    <xf numFmtId="168" fontId="52" fillId="0" borderId="31" xfId="0" applyNumberFormat="1" applyFont="1" applyFill="1" applyBorder="1" applyAlignment="1">
      <alignment/>
    </xf>
    <xf numFmtId="164" fontId="0" fillId="0" borderId="52" xfId="0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48" xfId="0" applyBorder="1" applyAlignment="1">
      <alignment/>
    </xf>
    <xf numFmtId="164" fontId="0" fillId="0" borderId="47" xfId="0" applyFont="1" applyBorder="1" applyAlignment="1">
      <alignment horizontal="center"/>
    </xf>
    <xf numFmtId="164" fontId="4" fillId="0" borderId="3" xfId="0" applyFont="1" applyFill="1" applyBorder="1" applyAlignment="1">
      <alignment/>
    </xf>
    <xf numFmtId="167" fontId="3" fillId="0" borderId="0" xfId="15" applyFont="1" applyFill="1" applyBorder="1" applyAlignment="1" applyProtection="1">
      <alignment/>
      <protection/>
    </xf>
    <xf numFmtId="164" fontId="0" fillId="0" borderId="0" xfId="0" applyFont="1" applyBorder="1" applyAlignment="1">
      <alignment wrapText="1"/>
    </xf>
    <xf numFmtId="167" fontId="37" fillId="13" borderId="31" xfId="15" applyFont="1" applyFill="1" applyBorder="1" applyAlignment="1" applyProtection="1">
      <alignment/>
      <protection/>
    </xf>
    <xf numFmtId="164" fontId="53" fillId="13" borderId="0" xfId="0" applyFont="1" applyFill="1" applyBorder="1" applyAlignment="1">
      <alignment/>
    </xf>
    <xf numFmtId="167" fontId="48" fillId="13" borderId="31" xfId="20" applyNumberFormat="1" applyFont="1" applyFill="1" applyBorder="1" applyAlignment="1" applyProtection="1">
      <alignment/>
      <protection/>
    </xf>
    <xf numFmtId="164" fontId="0" fillId="0" borderId="2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17375E"/>
      <rgbColor rgb="0000B050"/>
      <rgbColor rgb="0010243E"/>
      <rgbColor rgb="00002060"/>
      <rgbColor rgb="00993300"/>
      <rgbColor rgb="00993366"/>
      <rgbColor rgb="001F497D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grpSp>
      <xdr:nvGrpSpPr>
        <xdr:cNvPr id="1" name="Group 7"/>
        <xdr:cNvGrpSpPr>
          <a:grpSpLocks/>
        </xdr:cNvGrpSpPr>
      </xdr:nvGrpSpPr>
      <xdr:grpSpPr>
        <a:xfrm>
          <a:off x="85725" y="0"/>
          <a:ext cx="504825" cy="485775"/>
          <a:chOff x="147" y="0"/>
          <a:chExt cx="846" cy="763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1</xdr:col>
      <xdr:colOff>295275</xdr:colOff>
      <xdr:row>3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333375" y="228600"/>
          <a:ext cx="361950" cy="457200"/>
          <a:chOff x="553" y="347"/>
          <a:chExt cx="608" cy="721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438150</xdr:rowOff>
    </xdr:from>
    <xdr:to>
      <xdr:col>2</xdr:col>
      <xdr:colOff>514350</xdr:colOff>
      <xdr:row>1</xdr:row>
      <xdr:rowOff>209550</xdr:rowOff>
    </xdr:to>
    <xdr:grpSp>
      <xdr:nvGrpSpPr>
        <xdr:cNvPr id="1" name="Group 7"/>
        <xdr:cNvGrpSpPr>
          <a:grpSpLocks/>
        </xdr:cNvGrpSpPr>
      </xdr:nvGrpSpPr>
      <xdr:grpSpPr>
        <a:xfrm>
          <a:off x="238125" y="438150"/>
          <a:ext cx="847725" cy="219075"/>
          <a:chOff x="393" y="691"/>
          <a:chExt cx="1430" cy="344"/>
        </a:xfrm>
        <a:solidFill>
          <a:srgbClr val="FFFFFF"/>
        </a:solidFill>
      </xdr:grpSpPr>
    </xdr:grpSp>
    <xdr:clientData/>
  </xdr:twoCellAnchor>
  <xdr:twoCellAnchor>
    <xdr:from>
      <xdr:col>1</xdr:col>
      <xdr:colOff>28575</xdr:colOff>
      <xdr:row>0</xdr:row>
      <xdr:rowOff>438150</xdr:rowOff>
    </xdr:from>
    <xdr:to>
      <xdr:col>2</xdr:col>
      <xdr:colOff>514350</xdr:colOff>
      <xdr:row>1</xdr:row>
      <xdr:rowOff>209550</xdr:rowOff>
    </xdr:to>
    <xdr:grpSp>
      <xdr:nvGrpSpPr>
        <xdr:cNvPr id="8" name="Group 7"/>
        <xdr:cNvGrpSpPr>
          <a:grpSpLocks/>
        </xdr:cNvGrpSpPr>
      </xdr:nvGrpSpPr>
      <xdr:grpSpPr>
        <a:xfrm>
          <a:off x="238125" y="438150"/>
          <a:ext cx="847725" cy="219075"/>
          <a:chOff x="393" y="691"/>
          <a:chExt cx="1430" cy="344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</xdr:col>
      <xdr:colOff>714375</xdr:colOff>
      <xdr:row>1</xdr:row>
      <xdr:rowOff>104775</xdr:rowOff>
    </xdr:to>
    <xdr:grpSp>
      <xdr:nvGrpSpPr>
        <xdr:cNvPr id="1" name="Group 7"/>
        <xdr:cNvGrpSpPr>
          <a:grpSpLocks/>
        </xdr:cNvGrpSpPr>
      </xdr:nvGrpSpPr>
      <xdr:grpSpPr>
        <a:xfrm>
          <a:off x="323850" y="0"/>
          <a:ext cx="476250" cy="371475"/>
          <a:chOff x="545" y="0"/>
          <a:chExt cx="793" cy="570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2</xdr:col>
      <xdr:colOff>571500</xdr:colOff>
      <xdr:row>3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323850" y="76200"/>
          <a:ext cx="790575" cy="514350"/>
          <a:chOff x="547" y="121"/>
          <a:chExt cx="1317" cy="84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35"/>
  <sheetViews>
    <sheetView zoomScale="90" zoomScaleNormal="90" workbookViewId="0" topLeftCell="A10">
      <selection activeCell="C19" sqref="C19"/>
    </sheetView>
  </sheetViews>
  <sheetFormatPr defaultColWidth="11.421875" defaultRowHeight="15"/>
  <cols>
    <col min="1" max="1" width="1.28515625" style="0" customWidth="1"/>
    <col min="2" max="2" width="60.7109375" style="0" customWidth="1"/>
    <col min="3" max="3" width="23.140625" style="0" customWidth="1"/>
    <col min="4" max="4" width="1.421875" style="0" customWidth="1"/>
    <col min="5" max="5" width="16.57421875" style="0" customWidth="1"/>
    <col min="6" max="6" width="17.00390625" style="0" customWidth="1"/>
    <col min="7" max="16384" width="10.7109375" style="0" customWidth="1"/>
  </cols>
  <sheetData>
    <row r="1" spans="1:4" ht="27" customHeight="1">
      <c r="A1" s="1" t="s">
        <v>0</v>
      </c>
      <c r="B1" s="1"/>
      <c r="C1" s="1"/>
      <c r="D1" s="1"/>
    </row>
    <row r="2" spans="1:4" ht="29.25" customHeight="1">
      <c r="A2" s="2" t="s">
        <v>1</v>
      </c>
      <c r="B2" s="2"/>
      <c r="C2" s="2"/>
      <c r="D2" s="2"/>
    </row>
    <row r="3" spans="1:6" ht="14.25">
      <c r="A3" s="3"/>
      <c r="B3" s="4"/>
      <c r="C3" s="5"/>
      <c r="D3" s="5"/>
      <c r="E3" s="6"/>
      <c r="F3" s="6"/>
    </row>
    <row r="4" spans="1:6" ht="15.75">
      <c r="A4" s="3"/>
      <c r="B4" s="7" t="s">
        <v>2</v>
      </c>
      <c r="C4" s="8" t="s">
        <v>3</v>
      </c>
      <c r="D4" s="9"/>
      <c r="E4" s="6"/>
      <c r="F4" s="6"/>
    </row>
    <row r="5" spans="1:6" ht="18" customHeight="1">
      <c r="A5" s="3"/>
      <c r="B5" s="10" t="s">
        <v>4</v>
      </c>
      <c r="C5" s="11">
        <f>+'ORDEN DE PAGO DIST'!E10</f>
        <v>378000000</v>
      </c>
      <c r="D5" s="12"/>
      <c r="E5" s="6"/>
      <c r="F5" s="13"/>
    </row>
    <row r="6" spans="1:6" ht="18" customHeight="1">
      <c r="A6" s="3"/>
      <c r="B6" s="14" t="s">
        <v>5</v>
      </c>
      <c r="C6" s="15">
        <f>+'MAYORES CANTIDADES Y ADICIONALE'!F21</f>
        <v>2857687117.8</v>
      </c>
      <c r="D6" s="12"/>
      <c r="E6" s="6"/>
      <c r="F6" s="16"/>
    </row>
    <row r="7" spans="1:6" ht="18" customHeight="1">
      <c r="A7" s="3"/>
      <c r="B7" s="14" t="s">
        <v>6</v>
      </c>
      <c r="C7" s="17">
        <f>+'OTRAS CTAS POR COBRAR'!C38</f>
        <v>3877263884.3199997</v>
      </c>
      <c r="D7" s="12"/>
      <c r="E7" s="6"/>
      <c r="F7" s="16"/>
    </row>
    <row r="8" spans="1:6" ht="18" customHeight="1">
      <c r="A8" s="3"/>
      <c r="B8" s="18" t="s">
        <v>7</v>
      </c>
      <c r="C8" s="19" t="e">
        <f>#N/A</f>
        <v>#N/A</v>
      </c>
      <c r="D8" s="12"/>
      <c r="E8" s="6"/>
      <c r="F8" s="13"/>
    </row>
    <row r="9" spans="1:6" ht="18" customHeight="1">
      <c r="A9" s="3"/>
      <c r="B9" s="20"/>
      <c r="C9" s="21"/>
      <c r="D9" s="22"/>
      <c r="F9" s="13"/>
    </row>
    <row r="10" spans="1:6" ht="18" customHeight="1">
      <c r="A10" s="23"/>
      <c r="B10" s="24" t="s">
        <v>8</v>
      </c>
      <c r="C10" s="25" t="e">
        <f>SUM(C5:C9)</f>
        <v>#N/A</v>
      </c>
      <c r="D10" s="26"/>
      <c r="F10" s="27"/>
    </row>
    <row r="11" spans="1:6" ht="18" customHeight="1">
      <c r="A11" s="3"/>
      <c r="B11" s="20" t="s">
        <v>9</v>
      </c>
      <c r="C11" s="28">
        <v>7784246404</v>
      </c>
      <c r="D11" s="12"/>
      <c r="F11" s="6"/>
    </row>
    <row r="12" spans="1:6" ht="18" customHeight="1">
      <c r="A12" s="23"/>
      <c r="B12" s="24" t="s">
        <v>10</v>
      </c>
      <c r="C12" s="25" t="e">
        <f>+C10+C11</f>
        <v>#N/A</v>
      </c>
      <c r="D12" s="26"/>
      <c r="F12" s="6"/>
    </row>
    <row r="13" spans="1:7" ht="18" customHeight="1">
      <c r="A13" s="23"/>
      <c r="B13" s="23"/>
      <c r="C13" s="29"/>
      <c r="D13" s="30"/>
      <c r="F13" s="6"/>
      <c r="G13" s="6"/>
    </row>
    <row r="14" spans="1:7" ht="18" customHeight="1">
      <c r="A14" s="31"/>
      <c r="B14" s="32" t="s">
        <v>11</v>
      </c>
      <c r="C14" s="33"/>
      <c r="D14" s="34"/>
      <c r="F14" s="6"/>
      <c r="G14" s="6"/>
    </row>
    <row r="15" spans="1:7" ht="18" customHeight="1">
      <c r="A15" s="23"/>
      <c r="B15" s="35" t="s">
        <v>12</v>
      </c>
      <c r="C15" s="36">
        <v>6942031484</v>
      </c>
      <c r="D15" s="37"/>
      <c r="F15" s="16"/>
      <c r="G15" s="6"/>
    </row>
    <row r="16" spans="1:7" ht="14.25">
      <c r="A16" s="23"/>
      <c r="B16" s="35" t="s">
        <v>13</v>
      </c>
      <c r="C16" s="38">
        <f>+'CUENTAS POR PAGAR '!F208</f>
        <v>6082910556.72</v>
      </c>
      <c r="D16" s="39"/>
      <c r="G16" s="6"/>
    </row>
    <row r="17" spans="1:7" ht="14.25">
      <c r="A17" s="23"/>
      <c r="B17" s="35" t="s">
        <v>14</v>
      </c>
      <c r="C17" s="40">
        <f>+'CUENTAS POR PAGAR '!F236</f>
        <v>1386999950.6</v>
      </c>
      <c r="D17" s="37"/>
      <c r="G17" s="6"/>
    </row>
    <row r="18" spans="1:7" ht="14.25">
      <c r="A18" s="23"/>
      <c r="B18" s="35" t="s">
        <v>15</v>
      </c>
      <c r="C18" s="40">
        <f>+'CUENTAS POR PAGAR '!F248</f>
        <v>857048740</v>
      </c>
      <c r="D18" s="37"/>
      <c r="G18" s="6"/>
    </row>
    <row r="19" spans="1:7" ht="14.25">
      <c r="A19" s="23"/>
      <c r="B19" s="35" t="s">
        <v>16</v>
      </c>
      <c r="C19" s="40">
        <f>+'CUENTAS POR PAGAR '!F260</f>
        <v>3791077467</v>
      </c>
      <c r="D19" s="37"/>
      <c r="G19" s="6"/>
    </row>
    <row r="20" spans="1:4" ht="14.25">
      <c r="A20" s="23"/>
      <c r="B20" s="35" t="s">
        <v>17</v>
      </c>
      <c r="C20" s="40">
        <f>+'CUENTAS POR PAGAR '!F265</f>
        <v>133835000.00333333</v>
      </c>
      <c r="D20" s="37"/>
    </row>
    <row r="21" spans="1:4" ht="14.25">
      <c r="A21" s="23"/>
      <c r="B21" s="35" t="s">
        <v>18</v>
      </c>
      <c r="C21" s="40">
        <f>+'CUENTAS POR PAGAR '!F266</f>
        <v>92047000</v>
      </c>
      <c r="D21" s="37"/>
    </row>
    <row r="22" spans="1:4" ht="14.25">
      <c r="A22" s="23"/>
      <c r="B22" s="35" t="s">
        <v>19</v>
      </c>
      <c r="C22" s="40">
        <f>+'CUENTAS POR PAGAR '!F272</f>
        <v>27162980.833333332</v>
      </c>
      <c r="D22" s="37"/>
    </row>
    <row r="23" spans="1:4" ht="14.25">
      <c r="A23" s="23"/>
      <c r="B23" s="41" t="s">
        <v>20</v>
      </c>
      <c r="C23" s="42">
        <f>+'CUENTAS POR PAGAR '!F273</f>
        <v>3800000</v>
      </c>
      <c r="D23" s="37"/>
    </row>
    <row r="24" spans="1:6" ht="14.25">
      <c r="A24" s="23"/>
      <c r="B24" s="41" t="s">
        <v>21</v>
      </c>
      <c r="C24" s="43">
        <v>625000000</v>
      </c>
      <c r="D24" s="37"/>
      <c r="F24" s="6"/>
    </row>
    <row r="25" spans="1:6" ht="14.25">
      <c r="A25" s="23"/>
      <c r="B25" s="41" t="s">
        <v>22</v>
      </c>
      <c r="C25" s="43">
        <v>1000000000</v>
      </c>
      <c r="D25" s="37"/>
      <c r="F25" s="6"/>
    </row>
    <row r="26" spans="1:6" ht="14.25">
      <c r="A26" s="23"/>
      <c r="B26" s="44" t="s">
        <v>23</v>
      </c>
      <c r="C26" s="45">
        <f>'PROVISION OT CXP'!D13</f>
        <v>1441345357.2689998</v>
      </c>
      <c r="D26" s="37"/>
      <c r="F26" s="6"/>
    </row>
    <row r="27" spans="1:6" ht="29.25">
      <c r="A27" s="23"/>
      <c r="B27" s="46" t="s">
        <v>24</v>
      </c>
      <c r="C27" s="47">
        <f>SUM(C15:C26)</f>
        <v>22383258536.425667</v>
      </c>
      <c r="D27" s="26"/>
      <c r="E27" s="48"/>
      <c r="F27" s="6"/>
    </row>
    <row r="28" spans="1:6" ht="14.25">
      <c r="A28" s="23"/>
      <c r="B28" s="49"/>
      <c r="C28" s="50"/>
      <c r="D28" s="30"/>
      <c r="F28" s="6"/>
    </row>
    <row r="29" spans="1:4" ht="15.75">
      <c r="A29" s="23"/>
      <c r="B29" s="51" t="s">
        <v>25</v>
      </c>
      <c r="C29" s="52" t="e">
        <f>+C12-C27</f>
        <v>#N/A</v>
      </c>
      <c r="D29" s="26"/>
    </row>
    <row r="30" spans="1:4" ht="14.25">
      <c r="A30" s="3"/>
      <c r="B30" s="3"/>
      <c r="C30" s="53"/>
      <c r="D30" s="33"/>
    </row>
    <row r="31" spans="1:4" ht="14.25">
      <c r="A31" s="3"/>
      <c r="B31" s="3"/>
      <c r="C31" s="53"/>
      <c r="D31" s="33"/>
    </row>
    <row r="32" spans="1:4" ht="14.25">
      <c r="A32" s="3"/>
      <c r="B32" s="3"/>
      <c r="C32" s="53"/>
      <c r="D32" s="33"/>
    </row>
    <row r="33" spans="1:4" ht="14.25">
      <c r="A33" s="3"/>
      <c r="B33" s="3"/>
      <c r="C33" s="53"/>
      <c r="D33" s="33"/>
    </row>
    <row r="34" spans="1:4" ht="14.25">
      <c r="A34" s="3"/>
      <c r="B34" s="3"/>
      <c r="C34" s="53"/>
      <c r="D34" s="33"/>
    </row>
    <row r="35" spans="1:4" ht="14.25">
      <c r="A35" s="54"/>
      <c r="B35" s="54"/>
      <c r="C35" s="55"/>
      <c r="D35" s="56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E13"/>
  <sheetViews>
    <sheetView zoomScale="90" zoomScaleNormal="9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2" width="12.00390625" style="0" customWidth="1"/>
    <col min="3" max="3" width="8.7109375" style="0" customWidth="1"/>
    <col min="4" max="4" width="28.28125" style="0" customWidth="1"/>
    <col min="5" max="5" width="18.8515625" style="0" customWidth="1"/>
    <col min="6" max="6" width="13.57421875" style="0" customWidth="1"/>
    <col min="7" max="7" width="15.7109375" style="0" customWidth="1"/>
    <col min="8" max="16384" width="10.7109375" style="0" customWidth="1"/>
  </cols>
  <sheetData>
    <row r="2" spans="1:5" ht="15">
      <c r="A2" s="57"/>
      <c r="B2" s="58"/>
      <c r="C2" s="59" t="s">
        <v>26</v>
      </c>
      <c r="D2" s="59"/>
      <c r="E2" s="59"/>
    </row>
    <row r="3" spans="1:5" ht="15">
      <c r="A3" s="23"/>
      <c r="B3" s="60"/>
      <c r="C3" s="61" t="s">
        <v>27</v>
      </c>
      <c r="D3" s="61"/>
      <c r="E3" s="61"/>
    </row>
    <row r="4" spans="1:5" ht="15">
      <c r="A4" s="62"/>
      <c r="B4" s="63"/>
      <c r="C4" s="61" t="s">
        <v>28</v>
      </c>
      <c r="D4" s="61"/>
      <c r="E4" s="61"/>
    </row>
    <row r="5" spans="1:5" ht="18">
      <c r="A5" s="64" t="s">
        <v>29</v>
      </c>
      <c r="B5" s="64"/>
      <c r="C5" s="64"/>
      <c r="D5" s="64"/>
      <c r="E5" s="64"/>
    </row>
    <row r="6" spans="1:5" ht="14.25">
      <c r="A6" s="65" t="s">
        <v>30</v>
      </c>
      <c r="B6" s="66" t="s">
        <v>31</v>
      </c>
      <c r="C6" s="67" t="s">
        <v>32</v>
      </c>
      <c r="D6" s="68" t="s">
        <v>33</v>
      </c>
      <c r="E6" s="69" t="s">
        <v>34</v>
      </c>
    </row>
    <row r="7" spans="1:5" ht="31.5" customHeight="1">
      <c r="A7" s="70">
        <v>1376</v>
      </c>
      <c r="B7" s="71">
        <v>41123</v>
      </c>
      <c r="C7" s="72">
        <v>2010041</v>
      </c>
      <c r="D7" s="73" t="s">
        <v>35</v>
      </c>
      <c r="E7" s="74">
        <v>189000000</v>
      </c>
    </row>
    <row r="8" spans="1:5" ht="36" customHeight="1">
      <c r="A8" s="75">
        <v>1377</v>
      </c>
      <c r="B8" s="76">
        <v>41123</v>
      </c>
      <c r="C8" s="72">
        <v>2010041</v>
      </c>
      <c r="D8" s="73" t="s">
        <v>35</v>
      </c>
      <c r="E8" s="74">
        <v>189000000</v>
      </c>
    </row>
    <row r="10" ht="14.25">
      <c r="E10" s="77">
        <f>SUM(E7:E8)</f>
        <v>378000000</v>
      </c>
    </row>
    <row r="11" ht="14.25">
      <c r="E11" s="78"/>
    </row>
    <row r="13" spans="4:5" ht="14.25">
      <c r="D13" s="79" t="s">
        <v>36</v>
      </c>
      <c r="E13" s="80">
        <f>+E10</f>
        <v>378000000</v>
      </c>
    </row>
  </sheetData>
  <sheetProtection selectLockedCells="1" selectUnlockedCells="1"/>
  <mergeCells count="4">
    <mergeCell ref="C2:E2"/>
    <mergeCell ref="C3:E3"/>
    <mergeCell ref="C4:E4"/>
    <mergeCell ref="A5:E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K26"/>
  <sheetViews>
    <sheetView zoomScale="90" zoomScaleNormal="90" workbookViewId="0" topLeftCell="A19">
      <selection activeCell="K17" sqref="K17"/>
    </sheetView>
  </sheetViews>
  <sheetFormatPr defaultColWidth="19.421875" defaultRowHeight="17.25" customHeight="1"/>
  <cols>
    <col min="1" max="1" width="3.140625" style="81" customWidth="1"/>
    <col min="2" max="2" width="5.421875" style="0" customWidth="1"/>
    <col min="3" max="3" width="9.421875" style="0" customWidth="1"/>
    <col min="4" max="4" width="7.00390625" style="0" customWidth="1"/>
    <col min="5" max="5" width="26.421875" style="0" customWidth="1"/>
    <col min="6" max="6" width="21.140625" style="82" customWidth="1"/>
    <col min="7" max="7" width="2.421875" style="0" customWidth="1"/>
    <col min="8" max="8" width="4.00390625" style="0" customWidth="1"/>
    <col min="9" max="9" width="3.421875" style="0" customWidth="1"/>
    <col min="10" max="10" width="3.7109375" style="0" customWidth="1"/>
    <col min="11" max="16384" width="19.140625" style="0" customWidth="1"/>
  </cols>
  <sheetData>
    <row r="1" spans="2:10" ht="35.25" customHeight="1">
      <c r="B1" s="83"/>
      <c r="C1" s="84"/>
      <c r="D1" s="85" t="s">
        <v>26</v>
      </c>
      <c r="E1" s="85"/>
      <c r="F1" s="85"/>
      <c r="G1" s="85"/>
      <c r="H1" s="85"/>
      <c r="I1" s="85"/>
      <c r="J1" s="85"/>
    </row>
    <row r="2" spans="2:10" ht="17.25" customHeight="1">
      <c r="B2" s="35"/>
      <c r="C2" s="86"/>
      <c r="D2" s="87" t="s">
        <v>27</v>
      </c>
      <c r="E2" s="87"/>
      <c r="F2" s="87"/>
      <c r="G2" s="87"/>
      <c r="H2" s="87"/>
      <c r="I2" s="87"/>
      <c r="J2" s="87"/>
    </row>
    <row r="3" spans="2:10" ht="12" customHeight="1">
      <c r="B3" s="35"/>
      <c r="C3" s="86"/>
      <c r="D3" s="87" t="s">
        <v>37</v>
      </c>
      <c r="E3" s="87"/>
      <c r="F3" s="87"/>
      <c r="G3" s="87"/>
      <c r="H3" s="87"/>
      <c r="I3" s="87"/>
      <c r="J3" s="87"/>
    </row>
    <row r="4" spans="2:10" ht="15" customHeight="1">
      <c r="B4" s="88" t="s">
        <v>38</v>
      </c>
      <c r="C4" s="88"/>
      <c r="D4" s="88"/>
      <c r="E4" s="88"/>
      <c r="F4" s="88"/>
      <c r="G4" s="89" t="s">
        <v>39</v>
      </c>
      <c r="H4" s="89"/>
      <c r="I4" s="89"/>
      <c r="J4" s="89"/>
    </row>
    <row r="5" spans="2:10" ht="14.25">
      <c r="B5" s="90" t="s">
        <v>40</v>
      </c>
      <c r="C5" s="91" t="s">
        <v>31</v>
      </c>
      <c r="D5" s="91" t="s">
        <v>41</v>
      </c>
      <c r="E5" s="91" t="s">
        <v>42</v>
      </c>
      <c r="F5" s="91" t="s">
        <v>43</v>
      </c>
      <c r="G5" s="92" t="s">
        <v>44</v>
      </c>
      <c r="H5" s="92" t="s">
        <v>45</v>
      </c>
      <c r="I5" s="92" t="s">
        <v>46</v>
      </c>
      <c r="J5" s="89" t="s">
        <v>47</v>
      </c>
    </row>
    <row r="6" spans="1:10" ht="25.5" customHeight="1">
      <c r="A6" s="81">
        <v>1</v>
      </c>
      <c r="B6" s="93" t="s">
        <v>48</v>
      </c>
      <c r="C6" s="94">
        <v>40907</v>
      </c>
      <c r="D6" s="95" t="s">
        <v>49</v>
      </c>
      <c r="E6" s="96" t="s">
        <v>50</v>
      </c>
      <c r="F6" s="97">
        <v>26912200</v>
      </c>
      <c r="G6" s="86" t="s">
        <v>51</v>
      </c>
      <c r="H6" s="86"/>
      <c r="I6" s="86"/>
      <c r="J6" s="98"/>
    </row>
    <row r="7" spans="1:10" ht="35.25" customHeight="1">
      <c r="A7" s="81">
        <v>3</v>
      </c>
      <c r="B7" s="99">
        <v>1327</v>
      </c>
      <c r="C7" s="94" t="s">
        <v>52</v>
      </c>
      <c r="D7" s="95">
        <v>2010015</v>
      </c>
      <c r="E7" s="96" t="s">
        <v>53</v>
      </c>
      <c r="F7" s="97">
        <v>1304349835</v>
      </c>
      <c r="G7" s="86" t="s">
        <v>51</v>
      </c>
      <c r="H7" s="86"/>
      <c r="I7" s="86"/>
      <c r="J7" s="98"/>
    </row>
    <row r="8" spans="1:10" ht="32.25" customHeight="1">
      <c r="A8" s="81">
        <v>4</v>
      </c>
      <c r="B8" s="99">
        <v>1328</v>
      </c>
      <c r="C8" s="94" t="s">
        <v>52</v>
      </c>
      <c r="D8" s="95">
        <v>2010016</v>
      </c>
      <c r="E8" s="96" t="s">
        <v>54</v>
      </c>
      <c r="F8" s="97">
        <v>637914893</v>
      </c>
      <c r="G8" s="86" t="s">
        <v>51</v>
      </c>
      <c r="H8" s="86"/>
      <c r="I8" s="86"/>
      <c r="J8" s="98"/>
    </row>
    <row r="9" spans="1:10" ht="35.25" customHeight="1">
      <c r="A9" s="81">
        <v>5</v>
      </c>
      <c r="B9" s="99">
        <v>1329</v>
      </c>
      <c r="C9" s="94" t="s">
        <v>55</v>
      </c>
      <c r="D9" s="95">
        <v>2011015</v>
      </c>
      <c r="E9" s="96" t="s">
        <v>56</v>
      </c>
      <c r="F9" s="97">
        <v>111377987</v>
      </c>
      <c r="G9" s="86" t="s">
        <v>57</v>
      </c>
      <c r="H9" s="86"/>
      <c r="I9" s="86"/>
      <c r="J9" s="98"/>
    </row>
    <row r="10" spans="1:10" ht="26.25" customHeight="1">
      <c r="A10" s="81">
        <v>6</v>
      </c>
      <c r="B10" s="99">
        <v>1330</v>
      </c>
      <c r="C10" s="94" t="s">
        <v>55</v>
      </c>
      <c r="D10" s="95">
        <v>2011013</v>
      </c>
      <c r="E10" s="96" t="s">
        <v>58</v>
      </c>
      <c r="F10" s="97">
        <v>31337155</v>
      </c>
      <c r="G10" s="86" t="s">
        <v>51</v>
      </c>
      <c r="H10" s="86"/>
      <c r="I10" s="86"/>
      <c r="J10" s="98"/>
    </row>
    <row r="11" spans="1:10" ht="29.25" customHeight="1">
      <c r="A11" s="81">
        <v>7</v>
      </c>
      <c r="B11" s="99" t="s">
        <v>59</v>
      </c>
      <c r="C11" s="94">
        <v>40907</v>
      </c>
      <c r="D11" s="95">
        <v>2010035</v>
      </c>
      <c r="E11" s="96" t="s">
        <v>60</v>
      </c>
      <c r="F11" s="97">
        <v>100123750</v>
      </c>
      <c r="G11" s="86"/>
      <c r="H11" s="86"/>
      <c r="I11" s="86"/>
      <c r="J11" s="100" t="s">
        <v>57</v>
      </c>
    </row>
    <row r="12" spans="1:10" ht="29.25" customHeight="1">
      <c r="A12" s="81">
        <v>8</v>
      </c>
      <c r="B12" s="99" t="s">
        <v>61</v>
      </c>
      <c r="C12" s="94">
        <v>40907</v>
      </c>
      <c r="D12" s="95">
        <v>2010006</v>
      </c>
      <c r="E12" s="96" t="s">
        <v>62</v>
      </c>
      <c r="F12" s="97">
        <v>144999575</v>
      </c>
      <c r="G12" s="86"/>
      <c r="H12" s="86"/>
      <c r="I12" s="86"/>
      <c r="J12" s="100" t="s">
        <v>57</v>
      </c>
    </row>
    <row r="13" spans="1:10" ht="60.75" customHeight="1">
      <c r="A13" s="81">
        <v>11</v>
      </c>
      <c r="B13" s="35"/>
      <c r="C13" s="86"/>
      <c r="D13" s="101"/>
      <c r="E13" s="96" t="s">
        <v>63</v>
      </c>
      <c r="F13" s="102">
        <v>42875000</v>
      </c>
      <c r="G13" s="86"/>
      <c r="H13" s="86"/>
      <c r="I13" s="86"/>
      <c r="J13" s="100" t="s">
        <v>57</v>
      </c>
    </row>
    <row r="14" spans="1:10" ht="44.25" customHeight="1">
      <c r="A14" s="81">
        <v>12</v>
      </c>
      <c r="B14" s="35"/>
      <c r="C14" s="86"/>
      <c r="D14" s="101"/>
      <c r="E14" s="96" t="s">
        <v>64</v>
      </c>
      <c r="F14" s="97">
        <v>128886315</v>
      </c>
      <c r="G14" s="86" t="s">
        <v>57</v>
      </c>
      <c r="H14" s="86"/>
      <c r="I14" s="86"/>
      <c r="J14" s="98"/>
    </row>
    <row r="15" spans="1:10" ht="63" customHeight="1">
      <c r="A15" s="81">
        <v>13</v>
      </c>
      <c r="B15" s="35"/>
      <c r="C15" s="86"/>
      <c r="D15" s="86"/>
      <c r="E15" s="96" t="s">
        <v>65</v>
      </c>
      <c r="F15" s="97">
        <v>31699284</v>
      </c>
      <c r="G15" s="86" t="s">
        <v>51</v>
      </c>
      <c r="H15" s="86"/>
      <c r="I15" s="86"/>
      <c r="J15" s="98"/>
    </row>
    <row r="16" spans="1:10" ht="46.5" customHeight="1">
      <c r="A16" s="81">
        <v>14</v>
      </c>
      <c r="B16" s="35"/>
      <c r="C16" s="86"/>
      <c r="D16" s="86"/>
      <c r="E16" s="96" t="s">
        <v>66</v>
      </c>
      <c r="F16" s="97">
        <v>23080598</v>
      </c>
      <c r="G16" s="86" t="s">
        <v>57</v>
      </c>
      <c r="H16" s="86"/>
      <c r="I16" s="86"/>
      <c r="J16" s="98"/>
    </row>
    <row r="17" spans="1:11" ht="19.5" customHeight="1">
      <c r="A17" s="81">
        <v>15</v>
      </c>
      <c r="B17" s="35"/>
      <c r="C17" s="86"/>
      <c r="D17" s="86"/>
      <c r="E17" s="96" t="s">
        <v>67</v>
      </c>
      <c r="F17" s="97">
        <v>7500000</v>
      </c>
      <c r="G17" s="86" t="s">
        <v>57</v>
      </c>
      <c r="H17" s="86"/>
      <c r="I17" s="86"/>
      <c r="J17" s="98"/>
      <c r="K17" s="16"/>
    </row>
    <row r="18" spans="1:11" ht="20.25" customHeight="1">
      <c r="A18" s="81">
        <v>16</v>
      </c>
      <c r="B18" s="35"/>
      <c r="C18" s="86"/>
      <c r="D18" s="86"/>
      <c r="E18" s="96" t="s">
        <v>68</v>
      </c>
      <c r="F18" s="102">
        <v>35000000</v>
      </c>
      <c r="G18" s="86"/>
      <c r="H18" s="86"/>
      <c r="I18" s="86"/>
      <c r="J18" s="100" t="s">
        <v>57</v>
      </c>
      <c r="K18" s="16"/>
    </row>
    <row r="19" spans="2:11" ht="20.25" customHeight="1">
      <c r="B19" s="103"/>
      <c r="C19" s="95"/>
      <c r="D19" s="95"/>
      <c r="E19" s="104" t="s">
        <v>69</v>
      </c>
      <c r="F19" s="97">
        <v>35000000</v>
      </c>
      <c r="G19" s="86"/>
      <c r="H19" s="86"/>
      <c r="I19" s="86"/>
      <c r="J19" s="100" t="s">
        <v>57</v>
      </c>
      <c r="K19" s="16"/>
    </row>
    <row r="20" spans="2:11" ht="20.25" customHeight="1">
      <c r="B20" s="103"/>
      <c r="C20" s="95"/>
      <c r="D20" s="95"/>
      <c r="E20" s="104" t="s">
        <v>70</v>
      </c>
      <c r="F20" s="97">
        <v>196630525.8</v>
      </c>
      <c r="G20" s="86"/>
      <c r="H20" s="86"/>
      <c r="I20" s="86"/>
      <c r="J20" s="100" t="s">
        <v>51</v>
      </c>
      <c r="K20" s="16"/>
    </row>
    <row r="21" spans="4:6" ht="24.75" customHeight="1">
      <c r="D21" s="105"/>
      <c r="E21" s="16"/>
      <c r="F21" s="106">
        <f>SUM(F6:F20)</f>
        <v>2857687117.8</v>
      </c>
    </row>
    <row r="23" spans="2:5" ht="17.25" customHeight="1">
      <c r="B23" s="107" t="s">
        <v>71</v>
      </c>
      <c r="C23" s="108" t="s">
        <v>72</v>
      </c>
      <c r="D23" s="109"/>
      <c r="E23" s="110"/>
    </row>
    <row r="24" spans="2:6" ht="17.25" customHeight="1">
      <c r="B24" s="107" t="s">
        <v>73</v>
      </c>
      <c r="C24" s="111" t="s">
        <v>74</v>
      </c>
      <c r="D24" s="111"/>
      <c r="E24" s="111"/>
      <c r="F24" s="112"/>
    </row>
    <row r="25" spans="2:6" ht="17.25" customHeight="1">
      <c r="B25" s="107" t="s">
        <v>75</v>
      </c>
      <c r="C25" s="113" t="s">
        <v>76</v>
      </c>
      <c r="D25" s="113"/>
      <c r="E25" s="113"/>
      <c r="F25" s="112"/>
    </row>
    <row r="26" spans="2:5" ht="17.25" customHeight="1">
      <c r="B26" s="107" t="s">
        <v>77</v>
      </c>
      <c r="C26" s="111" t="s">
        <v>78</v>
      </c>
      <c r="D26" s="111"/>
      <c r="E26" s="111"/>
    </row>
    <row r="65536" ht="35.25" customHeight="1"/>
  </sheetData>
  <sheetProtection selectLockedCells="1" selectUnlockedCells="1"/>
  <mergeCells count="6">
    <mergeCell ref="D1:J1"/>
    <mergeCell ref="D2:J2"/>
    <mergeCell ref="D3:J3"/>
    <mergeCell ref="B4:F4"/>
    <mergeCell ref="G4:J4"/>
    <mergeCell ref="C26:E2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H41"/>
  <sheetViews>
    <sheetView zoomScale="90" zoomScaleNormal="90" workbookViewId="0" topLeftCell="A31">
      <selection activeCell="B15" sqref="B15"/>
    </sheetView>
  </sheetViews>
  <sheetFormatPr defaultColWidth="11.421875" defaultRowHeight="15"/>
  <cols>
    <col min="1" max="1" width="1.28515625" style="0" customWidth="1"/>
    <col min="2" max="2" width="40.421875" style="0" customWidth="1"/>
    <col min="3" max="3" width="18.7109375" style="0" customWidth="1"/>
    <col min="4" max="4" width="27.57421875" style="0" customWidth="1"/>
    <col min="5" max="5" width="17.421875" style="0" customWidth="1"/>
    <col min="6" max="6" width="23.421875" style="0" customWidth="1"/>
    <col min="7" max="8" width="15.28125" style="0" customWidth="1"/>
    <col min="9" max="16384" width="10.7109375" style="0" customWidth="1"/>
  </cols>
  <sheetData>
    <row r="1" spans="1:4" ht="21">
      <c r="A1" s="114" t="s">
        <v>0</v>
      </c>
      <c r="B1" s="114"/>
      <c r="C1" s="114"/>
      <c r="D1" s="114"/>
    </row>
    <row r="2" spans="1:4" ht="18.75">
      <c r="A2" s="115" t="s">
        <v>79</v>
      </c>
      <c r="B2" s="115"/>
      <c r="C2" s="115"/>
      <c r="D2" s="115"/>
    </row>
    <row r="3" spans="1:4" ht="14.25">
      <c r="A3" s="23"/>
      <c r="B3" s="53"/>
      <c r="C3" s="53"/>
      <c r="D3" s="33"/>
    </row>
    <row r="4" spans="1:7" ht="14.25">
      <c r="A4" s="23"/>
      <c r="B4" s="53"/>
      <c r="C4" s="27"/>
      <c r="D4" s="33"/>
      <c r="G4" s="6"/>
    </row>
    <row r="5" spans="1:8" ht="21.75">
      <c r="A5" s="116"/>
      <c r="B5" s="117" t="s">
        <v>80</v>
      </c>
      <c r="C5" s="118">
        <v>657221714</v>
      </c>
      <c r="D5" s="119" t="s">
        <v>81</v>
      </c>
      <c r="G5" s="120"/>
      <c r="H5" s="121"/>
    </row>
    <row r="6" spans="1:7" ht="15.75">
      <c r="A6" s="122"/>
      <c r="B6" s="123" t="s">
        <v>82</v>
      </c>
      <c r="C6" s="118">
        <v>11357551</v>
      </c>
      <c r="D6" s="124"/>
      <c r="G6" s="6"/>
    </row>
    <row r="7" spans="1:7" ht="15.75">
      <c r="A7" s="116"/>
      <c r="B7" s="125" t="s">
        <v>83</v>
      </c>
      <c r="C7" s="126">
        <v>45910301.34</v>
      </c>
      <c r="D7" s="127"/>
      <c r="G7" s="6"/>
    </row>
    <row r="8" spans="1:4" ht="15.75">
      <c r="A8" s="116"/>
      <c r="B8" s="125" t="s">
        <v>84</v>
      </c>
      <c r="C8" s="128">
        <v>60056428</v>
      </c>
      <c r="D8" s="127"/>
    </row>
    <row r="9" spans="1:4" ht="15.75">
      <c r="A9" s="23"/>
      <c r="B9" s="125" t="s">
        <v>85</v>
      </c>
      <c r="C9" s="129">
        <f>SUM(C4:C8)</f>
        <v>774545994.34</v>
      </c>
      <c r="D9" s="130"/>
    </row>
    <row r="10" spans="1:4" ht="15.75">
      <c r="A10" s="23"/>
      <c r="B10" s="131"/>
      <c r="C10" s="132"/>
      <c r="D10" s="130"/>
    </row>
    <row r="11" spans="1:4" ht="15.75">
      <c r="A11" s="23"/>
      <c r="B11" s="131"/>
      <c r="C11" s="132"/>
      <c r="D11" s="130"/>
    </row>
    <row r="12" spans="1:4" ht="15.75">
      <c r="A12" s="23"/>
      <c r="B12" s="131" t="s">
        <v>86</v>
      </c>
      <c r="C12" s="132"/>
      <c r="D12" s="130"/>
    </row>
    <row r="13" spans="1:5" ht="15.75">
      <c r="A13" s="23"/>
      <c r="B13" s="117" t="s">
        <v>87</v>
      </c>
      <c r="C13" s="133">
        <f>423688150-378000000</f>
        <v>45688150</v>
      </c>
      <c r="D13" s="130"/>
      <c r="E13" s="16"/>
    </row>
    <row r="14" spans="1:5" ht="15.75">
      <c r="A14" s="23"/>
      <c r="B14" s="117" t="s">
        <v>88</v>
      </c>
      <c r="C14" s="133">
        <v>15141720</v>
      </c>
      <c r="D14" s="130"/>
      <c r="E14" s="16"/>
    </row>
    <row r="15" spans="1:5" ht="15.75">
      <c r="A15" s="23"/>
      <c r="B15" s="117" t="s">
        <v>89</v>
      </c>
      <c r="C15" s="133">
        <v>42350000</v>
      </c>
      <c r="D15" s="130"/>
      <c r="E15" s="16"/>
    </row>
    <row r="16" spans="1:5" ht="15.75">
      <c r="A16" s="23"/>
      <c r="B16" s="117" t="s">
        <v>90</v>
      </c>
      <c r="C16" s="118">
        <f>605411901-188000000</f>
        <v>417411901</v>
      </c>
      <c r="D16" s="134"/>
      <c r="E16" s="16"/>
    </row>
    <row r="17" spans="1:5" ht="15.75">
      <c r="A17" s="23"/>
      <c r="B17" s="117" t="s">
        <v>91</v>
      </c>
      <c r="C17" s="118">
        <v>92595135</v>
      </c>
      <c r="D17" s="130"/>
      <c r="E17" s="16"/>
    </row>
    <row r="18" spans="1:5" ht="15.75">
      <c r="A18" s="23"/>
      <c r="B18" s="135"/>
      <c r="C18" s="136">
        <f>SUM(C13:C17)</f>
        <v>613186906</v>
      </c>
      <c r="D18" s="130"/>
      <c r="E18" s="16"/>
    </row>
    <row r="19" spans="1:5" ht="15.75">
      <c r="A19" s="23"/>
      <c r="B19" s="131"/>
      <c r="C19" s="132"/>
      <c r="D19" s="130"/>
      <c r="E19" s="16"/>
    </row>
    <row r="20" spans="1:4" ht="15.75">
      <c r="A20" s="23"/>
      <c r="B20" s="131" t="s">
        <v>92</v>
      </c>
      <c r="C20" s="132"/>
      <c r="D20" s="130"/>
    </row>
    <row r="21" spans="1:4" ht="15.75">
      <c r="A21" s="23"/>
      <c r="B21" s="131" t="s">
        <v>93</v>
      </c>
      <c r="C21" s="132">
        <v>122466203</v>
      </c>
      <c r="D21" s="130"/>
    </row>
    <row r="22" spans="1:4" ht="15.75">
      <c r="A22" s="23"/>
      <c r="B22" s="131" t="s">
        <v>94</v>
      </c>
      <c r="C22" s="132">
        <v>78929748</v>
      </c>
      <c r="D22" s="130"/>
    </row>
    <row r="23" spans="1:4" ht="15.75">
      <c r="A23" s="23"/>
      <c r="B23" s="131" t="s">
        <v>95</v>
      </c>
      <c r="C23" s="132">
        <v>1145675728.3899999</v>
      </c>
      <c r="D23" s="130"/>
    </row>
    <row r="24" spans="1:4" ht="15.75">
      <c r="A24" s="23"/>
      <c r="B24" s="131" t="s">
        <v>96</v>
      </c>
      <c r="C24" s="132">
        <v>203686530</v>
      </c>
      <c r="D24" s="130"/>
    </row>
    <row r="25" spans="1:4" ht="15.75">
      <c r="A25" s="23"/>
      <c r="B25" s="131" t="s">
        <v>97</v>
      </c>
      <c r="C25" s="132">
        <v>237677390.74</v>
      </c>
      <c r="D25" s="130"/>
    </row>
    <row r="26" spans="1:4" ht="15.75">
      <c r="A26" s="23"/>
      <c r="B26" s="131" t="s">
        <v>98</v>
      </c>
      <c r="C26" s="132">
        <v>101376876.85</v>
      </c>
      <c r="D26" s="130"/>
    </row>
    <row r="27" spans="1:4" ht="15.75">
      <c r="A27" s="23"/>
      <c r="B27" s="131" t="s">
        <v>99</v>
      </c>
      <c r="C27" s="132">
        <v>18000000</v>
      </c>
      <c r="D27" s="130"/>
    </row>
    <row r="28" spans="1:4" ht="15.75">
      <c r="A28" s="23"/>
      <c r="B28" s="131" t="s">
        <v>100</v>
      </c>
      <c r="C28" s="132">
        <v>52909404</v>
      </c>
      <c r="D28" s="130"/>
    </row>
    <row r="29" spans="1:4" ht="15.75">
      <c r="A29" s="23"/>
      <c r="B29" s="137" t="s">
        <v>101</v>
      </c>
      <c r="C29" s="138">
        <f>SUM(C21:C28)</f>
        <v>1960721880.9799998</v>
      </c>
      <c r="D29" s="130"/>
    </row>
    <row r="30" spans="1:4" ht="15.75">
      <c r="A30" s="23"/>
      <c r="B30" s="131"/>
      <c r="C30" s="132"/>
      <c r="D30" s="130"/>
    </row>
    <row r="31" spans="1:4" ht="15.75">
      <c r="A31" s="23"/>
      <c r="B31" s="139" t="s">
        <v>102</v>
      </c>
      <c r="C31" s="138">
        <v>465819521</v>
      </c>
      <c r="D31" s="130"/>
    </row>
    <row r="32" spans="1:4" ht="15.75">
      <c r="A32" s="23"/>
      <c r="B32" s="131"/>
      <c r="C32" s="132"/>
      <c r="D32" s="130"/>
    </row>
    <row r="33" spans="1:4" ht="15.75">
      <c r="A33" s="23"/>
      <c r="B33" s="140"/>
      <c r="C33" s="141"/>
      <c r="D33" s="130"/>
    </row>
    <row r="34" spans="1:4" ht="15.75">
      <c r="A34" s="23"/>
      <c r="B34" s="131"/>
      <c r="C34" s="142"/>
      <c r="D34" s="130"/>
    </row>
    <row r="35" spans="1:4" ht="15.75">
      <c r="A35" s="23"/>
      <c r="B35" s="139" t="s">
        <v>103</v>
      </c>
      <c r="C35" s="138">
        <v>62989582</v>
      </c>
      <c r="D35" s="130"/>
    </row>
    <row r="36" spans="1:4" ht="15.75">
      <c r="A36" s="23"/>
      <c r="B36" s="131"/>
      <c r="C36" s="142"/>
      <c r="D36" s="130"/>
    </row>
    <row r="37" spans="1:4" ht="15.75">
      <c r="A37" s="23"/>
      <c r="B37" s="131"/>
      <c r="C37" s="142"/>
      <c r="D37" s="130"/>
    </row>
    <row r="38" spans="1:4" ht="15.75">
      <c r="A38" s="23"/>
      <c r="B38" s="131"/>
      <c r="C38" s="143">
        <f>C9+C35+C18+C29+C31</f>
        <v>3877263884.3199997</v>
      </c>
      <c r="D38" s="130"/>
    </row>
    <row r="39" spans="1:4" ht="14.25">
      <c r="A39" s="23"/>
      <c r="B39" s="53"/>
      <c r="C39" s="27"/>
      <c r="D39" s="33"/>
    </row>
    <row r="40" spans="1:4" ht="14.25">
      <c r="A40" s="23"/>
      <c r="B40" s="53"/>
      <c r="C40" s="53"/>
      <c r="D40" s="33"/>
    </row>
    <row r="41" spans="1:5" ht="14.25">
      <c r="A41" s="62"/>
      <c r="B41" s="55"/>
      <c r="C41" s="55"/>
      <c r="D41" s="56"/>
      <c r="E41" s="6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19"/>
  <sheetViews>
    <sheetView zoomScale="90" zoomScaleNormal="90" workbookViewId="0" topLeftCell="A1">
      <selection activeCell="H16" sqref="H16"/>
    </sheetView>
  </sheetViews>
  <sheetFormatPr defaultColWidth="12.57421875" defaultRowHeight="15"/>
  <cols>
    <col min="1" max="1" width="3.7109375" style="81" customWidth="1"/>
    <col min="2" max="2" width="4.421875" style="144" customWidth="1"/>
    <col min="3" max="3" width="9.140625" style="144" customWidth="1"/>
    <col min="4" max="4" width="9.00390625" style="144" customWidth="1"/>
    <col min="5" max="5" width="32.8515625" style="144" customWidth="1"/>
    <col min="6" max="6" width="16.7109375" style="144" customWidth="1"/>
    <col min="7" max="8" width="11.421875" style="81" customWidth="1"/>
    <col min="9" max="9" width="12.7109375" style="81" customWidth="1"/>
    <col min="10" max="16384" width="11.421875" style="81" customWidth="1"/>
  </cols>
  <sheetData>
    <row r="1" spans="2:6" ht="12">
      <c r="B1" s="145"/>
      <c r="C1" s="146"/>
      <c r="D1" s="147" t="s">
        <v>26</v>
      </c>
      <c r="E1" s="147"/>
      <c r="F1" s="147"/>
    </row>
    <row r="2" spans="2:6" ht="12">
      <c r="B2" s="148"/>
      <c r="C2" s="149"/>
      <c r="D2" s="150" t="s">
        <v>27</v>
      </c>
      <c r="E2" s="150"/>
      <c r="F2" s="150"/>
    </row>
    <row r="3" spans="2:6" ht="12">
      <c r="B3" s="148"/>
      <c r="C3" s="149"/>
      <c r="D3" s="151"/>
      <c r="E3" s="151" t="s">
        <v>104</v>
      </c>
      <c r="F3" s="152"/>
    </row>
    <row r="4" spans="2:6" ht="12">
      <c r="B4" s="153"/>
      <c r="C4" s="154"/>
      <c r="D4" s="155"/>
      <c r="E4" s="155"/>
      <c r="F4" s="156"/>
    </row>
    <row r="5" spans="2:10" s="157" customFormat="1" ht="16.5" customHeight="1">
      <c r="B5" s="158" t="s">
        <v>105</v>
      </c>
      <c r="C5" s="158"/>
      <c r="D5" s="158"/>
      <c r="E5" s="158"/>
      <c r="F5" s="158"/>
      <c r="G5" s="159"/>
      <c r="H5" s="159"/>
      <c r="I5" s="159"/>
      <c r="J5" s="160"/>
    </row>
    <row r="6" spans="2:10" ht="12">
      <c r="B6" s="161" t="s">
        <v>106</v>
      </c>
      <c r="C6" s="162" t="s">
        <v>31</v>
      </c>
      <c r="D6" s="162" t="s">
        <v>32</v>
      </c>
      <c r="E6" s="163" t="s">
        <v>33</v>
      </c>
      <c r="F6" s="164" t="s">
        <v>34</v>
      </c>
      <c r="G6" s="160"/>
      <c r="H6" s="160"/>
      <c r="I6" s="160"/>
      <c r="J6" s="160"/>
    </row>
    <row r="7" spans="1:6" ht="12">
      <c r="A7" s="160">
        <v>1</v>
      </c>
      <c r="B7" s="165">
        <v>50</v>
      </c>
      <c r="C7" s="166">
        <v>38687</v>
      </c>
      <c r="D7" s="167"/>
      <c r="E7" s="168" t="s">
        <v>107</v>
      </c>
      <c r="F7" s="169">
        <v>49999629.95</v>
      </c>
    </row>
    <row r="8" spans="1:9" ht="12">
      <c r="A8" s="160">
        <v>2</v>
      </c>
      <c r="B8" s="170">
        <v>521</v>
      </c>
      <c r="C8" s="171" t="s">
        <v>108</v>
      </c>
      <c r="D8" s="167"/>
      <c r="E8" s="172" t="s">
        <v>109</v>
      </c>
      <c r="F8" s="173">
        <v>50198102</v>
      </c>
      <c r="I8" s="174"/>
    </row>
    <row r="9" spans="1:9" ht="21.75">
      <c r="A9" s="160">
        <v>3</v>
      </c>
      <c r="B9" s="165">
        <v>609</v>
      </c>
      <c r="C9" s="166">
        <v>39444</v>
      </c>
      <c r="D9" s="167"/>
      <c r="E9" s="168" t="s">
        <v>110</v>
      </c>
      <c r="F9" s="169">
        <v>58651061.21</v>
      </c>
      <c r="I9" s="174"/>
    </row>
    <row r="10" spans="1:9" ht="21.75">
      <c r="A10" s="160">
        <v>4</v>
      </c>
      <c r="B10" s="165">
        <v>573</v>
      </c>
      <c r="C10" s="166">
        <v>39444</v>
      </c>
      <c r="D10" s="167"/>
      <c r="E10" s="168" t="s">
        <v>111</v>
      </c>
      <c r="F10" s="169">
        <v>344844715</v>
      </c>
      <c r="I10" s="175"/>
    </row>
    <row r="11" spans="1:6" s="160" customFormat="1" ht="21.75">
      <c r="A11" s="160">
        <v>5</v>
      </c>
      <c r="B11" s="176">
        <v>1008</v>
      </c>
      <c r="C11" s="177">
        <v>40150</v>
      </c>
      <c r="D11" s="167"/>
      <c r="E11" s="168" t="s">
        <v>112</v>
      </c>
      <c r="F11" s="169">
        <v>295647608</v>
      </c>
    </row>
    <row r="12" spans="1:9" ht="32.25">
      <c r="A12" s="160">
        <v>6</v>
      </c>
      <c r="B12" s="165">
        <v>1130</v>
      </c>
      <c r="C12" s="166" t="s">
        <v>113</v>
      </c>
      <c r="D12" s="167">
        <v>2009063</v>
      </c>
      <c r="E12" s="172" t="s">
        <v>114</v>
      </c>
      <c r="F12" s="169">
        <v>55107454</v>
      </c>
      <c r="G12" s="178"/>
      <c r="H12" s="179"/>
      <c r="I12" s="180"/>
    </row>
    <row r="13" spans="1:9" ht="21.75">
      <c r="A13" s="160">
        <v>10</v>
      </c>
      <c r="B13" s="165">
        <v>1283</v>
      </c>
      <c r="C13" s="166">
        <v>40872</v>
      </c>
      <c r="D13" s="167">
        <v>2009070</v>
      </c>
      <c r="E13" s="172" t="s">
        <v>115</v>
      </c>
      <c r="F13" s="169">
        <v>190823205</v>
      </c>
      <c r="G13" s="178"/>
      <c r="H13" s="178"/>
      <c r="I13" s="181"/>
    </row>
    <row r="14" spans="1:9" ht="21.75">
      <c r="A14" s="160">
        <v>11</v>
      </c>
      <c r="B14" s="165"/>
      <c r="C14" s="166"/>
      <c r="D14" s="167">
        <v>2009027</v>
      </c>
      <c r="E14" s="172" t="s">
        <v>116</v>
      </c>
      <c r="F14" s="169">
        <v>28226049</v>
      </c>
      <c r="G14" s="178"/>
      <c r="H14" s="178"/>
      <c r="I14" s="181"/>
    </row>
    <row r="15" spans="1:9" ht="21.75">
      <c r="A15" s="160">
        <v>12</v>
      </c>
      <c r="B15" s="182"/>
      <c r="C15" s="183"/>
      <c r="D15" s="184">
        <v>101002027</v>
      </c>
      <c r="E15" s="185" t="s">
        <v>117</v>
      </c>
      <c r="F15" s="186">
        <v>15907419</v>
      </c>
      <c r="G15" s="178"/>
      <c r="H15" s="178"/>
      <c r="I15" s="181"/>
    </row>
    <row r="16" spans="1:9" ht="12">
      <c r="A16" s="160"/>
      <c r="B16" s="187"/>
      <c r="C16" s="188"/>
      <c r="D16" s="187"/>
      <c r="E16" s="189"/>
      <c r="F16" s="190"/>
      <c r="G16" s="178"/>
      <c r="H16" s="178"/>
      <c r="I16" s="181"/>
    </row>
    <row r="17" spans="2:9" ht="12">
      <c r="B17" s="81"/>
      <c r="F17" s="191">
        <f>SUM(F7:F15)</f>
        <v>1089405243.16</v>
      </c>
      <c r="G17" s="178"/>
      <c r="H17" s="178"/>
      <c r="I17" s="192"/>
    </row>
    <row r="18" spans="2:9" ht="12">
      <c r="B18" s="81"/>
      <c r="F18" s="193"/>
      <c r="I18" s="174"/>
    </row>
    <row r="19" spans="2:9" ht="12">
      <c r="B19" s="81"/>
      <c r="C19" s="144" t="s">
        <v>118</v>
      </c>
      <c r="F19" s="194"/>
      <c r="I19" s="174"/>
    </row>
  </sheetData>
  <sheetProtection selectLockedCells="1" selectUnlockedCells="1"/>
  <mergeCells count="3">
    <mergeCell ref="D1:F1"/>
    <mergeCell ref="D2:F2"/>
    <mergeCell ref="B5:F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2"/>
  <sheetViews>
    <sheetView tabSelected="1" zoomScale="90" zoomScaleNormal="90" workbookViewId="0" topLeftCell="A256">
      <selection activeCell="F274" sqref="F274"/>
    </sheetView>
  </sheetViews>
  <sheetFormatPr defaultColWidth="12.57421875" defaultRowHeight="15"/>
  <cols>
    <col min="1" max="1" width="3.57421875" style="195" customWidth="1"/>
    <col min="2" max="2" width="27.421875" style="195" customWidth="1"/>
    <col min="3" max="3" width="11.28125" style="195" customWidth="1"/>
    <col min="4" max="4" width="14.28125" style="195" customWidth="1"/>
    <col min="5" max="5" width="43.140625" style="196" customWidth="1"/>
    <col min="6" max="6" width="26.28125" style="197" customWidth="1"/>
    <col min="7" max="7" width="25.57421875" style="195" customWidth="1"/>
    <col min="8" max="8" width="16.7109375" style="195" customWidth="1"/>
    <col min="9" max="9" width="5.57421875" style="195" customWidth="1"/>
    <col min="10" max="11" width="11.421875" style="195" customWidth="1"/>
    <col min="12" max="12" width="14.28125" style="195" customWidth="1"/>
    <col min="13" max="16384" width="11.421875" style="195" customWidth="1"/>
  </cols>
  <sheetData>
    <row r="1" spans="1:6" ht="35.25">
      <c r="A1" s="198"/>
      <c r="B1" s="199" t="s">
        <v>119</v>
      </c>
      <c r="C1" s="200" t="s">
        <v>120</v>
      </c>
      <c r="D1" s="200" t="s">
        <v>121</v>
      </c>
      <c r="E1" s="201" t="s">
        <v>122</v>
      </c>
      <c r="F1" s="202" t="s">
        <v>123</v>
      </c>
    </row>
    <row r="2" spans="1:6" ht="15" customHeight="1">
      <c r="A2" s="198"/>
      <c r="B2" s="203" t="s">
        <v>124</v>
      </c>
      <c r="C2" s="203"/>
      <c r="D2" s="203"/>
      <c r="E2" s="203"/>
      <c r="F2" s="203"/>
    </row>
    <row r="3" spans="1:6" ht="13.5">
      <c r="A3" s="198">
        <v>1</v>
      </c>
      <c r="B3" s="204" t="s">
        <v>125</v>
      </c>
      <c r="C3" s="205">
        <v>41121</v>
      </c>
      <c r="D3" s="206" t="s">
        <v>126</v>
      </c>
      <c r="E3" s="207" t="s">
        <v>127</v>
      </c>
      <c r="F3" s="208">
        <v>334502</v>
      </c>
    </row>
    <row r="4" spans="1:6" ht="13.5">
      <c r="A4" s="198">
        <v>2</v>
      </c>
      <c r="B4" s="204" t="s">
        <v>128</v>
      </c>
      <c r="C4" s="205">
        <v>41109</v>
      </c>
      <c r="D4" s="206" t="s">
        <v>129</v>
      </c>
      <c r="E4" s="207" t="s">
        <v>130</v>
      </c>
      <c r="F4" s="208">
        <v>4813551.24</v>
      </c>
    </row>
    <row r="5" spans="1:6" ht="13.5">
      <c r="A5" s="198">
        <v>3</v>
      </c>
      <c r="B5" s="204" t="s">
        <v>131</v>
      </c>
      <c r="C5" s="205">
        <v>41114</v>
      </c>
      <c r="D5" s="206" t="s">
        <v>132</v>
      </c>
      <c r="E5" s="207" t="s">
        <v>133</v>
      </c>
      <c r="F5" s="208">
        <v>431632</v>
      </c>
    </row>
    <row r="6" spans="1:6" ht="13.5">
      <c r="A6" s="198">
        <v>4</v>
      </c>
      <c r="B6" s="204" t="s">
        <v>134</v>
      </c>
      <c r="C6" s="205">
        <v>41213</v>
      </c>
      <c r="D6" s="206" t="s">
        <v>135</v>
      </c>
      <c r="E6" s="207" t="s">
        <v>136</v>
      </c>
      <c r="F6" s="208">
        <v>39850000</v>
      </c>
    </row>
    <row r="7" spans="1:6" ht="13.5">
      <c r="A7" s="198">
        <v>5</v>
      </c>
      <c r="B7" s="209" t="s">
        <v>137</v>
      </c>
      <c r="C7" s="205">
        <v>41121</v>
      </c>
      <c r="D7" s="206" t="s">
        <v>138</v>
      </c>
      <c r="E7" s="210" t="s">
        <v>139</v>
      </c>
      <c r="F7" s="208">
        <v>1554490</v>
      </c>
    </row>
    <row r="8" spans="1:6" ht="13.5">
      <c r="A8" s="198">
        <v>6</v>
      </c>
      <c r="B8" s="209" t="s">
        <v>137</v>
      </c>
      <c r="C8" s="205">
        <v>41121</v>
      </c>
      <c r="D8" s="206" t="s">
        <v>140</v>
      </c>
      <c r="E8" s="210" t="s">
        <v>141</v>
      </c>
      <c r="F8" s="208">
        <v>242475</v>
      </c>
    </row>
    <row r="9" spans="1:6" ht="13.5">
      <c r="A9" s="198">
        <v>7</v>
      </c>
      <c r="B9" s="209" t="s">
        <v>142</v>
      </c>
      <c r="C9" s="205">
        <v>41121</v>
      </c>
      <c r="D9" s="206" t="s">
        <v>143</v>
      </c>
      <c r="E9" s="210" t="s">
        <v>144</v>
      </c>
      <c r="F9" s="208">
        <v>1048657</v>
      </c>
    </row>
    <row r="10" spans="1:6" ht="13.5">
      <c r="A10" s="198">
        <v>8</v>
      </c>
      <c r="B10" s="204" t="s">
        <v>145</v>
      </c>
      <c r="C10" s="205">
        <v>41033</v>
      </c>
      <c r="D10" s="206" t="s">
        <v>146</v>
      </c>
      <c r="E10" s="207" t="s">
        <v>147</v>
      </c>
      <c r="F10" s="208">
        <v>1616368</v>
      </c>
    </row>
    <row r="11" spans="1:6" ht="13.5">
      <c r="A11" s="198">
        <v>9</v>
      </c>
      <c r="B11" s="209" t="s">
        <v>148</v>
      </c>
      <c r="C11" s="205">
        <v>41090</v>
      </c>
      <c r="D11" s="206" t="s">
        <v>149</v>
      </c>
      <c r="E11" s="210" t="s">
        <v>150</v>
      </c>
      <c r="F11" s="208">
        <v>590103</v>
      </c>
    </row>
    <row r="12" spans="1:6" ht="13.5">
      <c r="A12" s="198">
        <v>10</v>
      </c>
      <c r="B12" s="209" t="s">
        <v>151</v>
      </c>
      <c r="C12" s="205">
        <v>41116</v>
      </c>
      <c r="D12" s="206" t="s">
        <v>152</v>
      </c>
      <c r="E12" s="210" t="s">
        <v>153</v>
      </c>
      <c r="F12" s="208">
        <v>77221</v>
      </c>
    </row>
    <row r="13" spans="1:6" ht="13.5">
      <c r="A13" s="198">
        <v>11</v>
      </c>
      <c r="B13" s="209" t="s">
        <v>154</v>
      </c>
      <c r="C13" s="205">
        <v>41102</v>
      </c>
      <c r="D13" s="206" t="s">
        <v>155</v>
      </c>
      <c r="E13" s="210" t="s">
        <v>156</v>
      </c>
      <c r="F13" s="208">
        <v>378565</v>
      </c>
    </row>
    <row r="14" spans="1:6" ht="13.5">
      <c r="A14" s="198">
        <v>12</v>
      </c>
      <c r="B14" s="209" t="s">
        <v>157</v>
      </c>
      <c r="C14" s="205">
        <v>41115</v>
      </c>
      <c r="D14" s="206">
        <v>201200193</v>
      </c>
      <c r="E14" s="210" t="s">
        <v>158</v>
      </c>
      <c r="F14" s="208">
        <v>1010240</v>
      </c>
    </row>
    <row r="15" spans="1:6" ht="13.5">
      <c r="A15" s="198">
        <v>13</v>
      </c>
      <c r="B15" s="209" t="s">
        <v>159</v>
      </c>
      <c r="C15" s="205">
        <v>40998</v>
      </c>
      <c r="D15" s="206" t="s">
        <v>160</v>
      </c>
      <c r="E15" s="210" t="s">
        <v>161</v>
      </c>
      <c r="F15" s="208">
        <v>107299</v>
      </c>
    </row>
    <row r="16" spans="1:6" ht="13.5">
      <c r="A16" s="198">
        <v>14</v>
      </c>
      <c r="B16" s="209" t="s">
        <v>162</v>
      </c>
      <c r="C16" s="205">
        <v>41010</v>
      </c>
      <c r="D16" s="206" t="s">
        <v>163</v>
      </c>
      <c r="E16" s="210" t="s">
        <v>164</v>
      </c>
      <c r="F16" s="208">
        <v>1475204</v>
      </c>
    </row>
    <row r="17" spans="1:6" ht="13.5">
      <c r="A17" s="198">
        <v>15</v>
      </c>
      <c r="B17" s="209" t="s">
        <v>165</v>
      </c>
      <c r="C17" s="205">
        <v>41131</v>
      </c>
      <c r="D17" s="206" t="s">
        <v>166</v>
      </c>
      <c r="E17" s="210" t="s">
        <v>167</v>
      </c>
      <c r="F17" s="208">
        <v>33000000</v>
      </c>
    </row>
    <row r="18" spans="1:6" ht="13.5">
      <c r="A18" s="198">
        <v>16</v>
      </c>
      <c r="B18" s="209" t="s">
        <v>168</v>
      </c>
      <c r="C18" s="205">
        <v>41121</v>
      </c>
      <c r="D18" s="206" t="s">
        <v>169</v>
      </c>
      <c r="E18" s="210" t="s">
        <v>170</v>
      </c>
      <c r="F18" s="208">
        <v>28250196</v>
      </c>
    </row>
    <row r="19" spans="1:6" ht="13.5">
      <c r="A19" s="198">
        <v>17</v>
      </c>
      <c r="B19" s="204" t="s">
        <v>171</v>
      </c>
      <c r="C19" s="205">
        <v>41087</v>
      </c>
      <c r="D19" s="206" t="s">
        <v>172</v>
      </c>
      <c r="E19" s="207" t="s">
        <v>173</v>
      </c>
      <c r="F19" s="208">
        <v>1975511</v>
      </c>
    </row>
    <row r="20" spans="1:6" ht="13.5">
      <c r="A20" s="198">
        <v>18</v>
      </c>
      <c r="B20" s="209" t="s">
        <v>174</v>
      </c>
      <c r="C20" s="205">
        <v>41121</v>
      </c>
      <c r="D20" s="206" t="s">
        <v>175</v>
      </c>
      <c r="E20" s="210" t="s">
        <v>176</v>
      </c>
      <c r="F20" s="208">
        <v>14500000</v>
      </c>
    </row>
    <row r="21" spans="1:6" ht="13.5">
      <c r="A21" s="198">
        <v>19</v>
      </c>
      <c r="B21" s="204" t="s">
        <v>177</v>
      </c>
      <c r="C21" s="205">
        <v>41082</v>
      </c>
      <c r="D21" s="206" t="s">
        <v>178</v>
      </c>
      <c r="E21" s="207" t="s">
        <v>179</v>
      </c>
      <c r="F21" s="208">
        <v>655493</v>
      </c>
    </row>
    <row r="22" spans="1:6" ht="13.5">
      <c r="A22" s="198">
        <v>20</v>
      </c>
      <c r="B22" s="204" t="s">
        <v>177</v>
      </c>
      <c r="C22" s="205">
        <v>41060</v>
      </c>
      <c r="D22" s="206" t="s">
        <v>180</v>
      </c>
      <c r="E22" s="207" t="s">
        <v>181</v>
      </c>
      <c r="F22" s="208">
        <v>285358</v>
      </c>
    </row>
    <row r="23" spans="1:6" ht="13.5">
      <c r="A23" s="198">
        <v>21</v>
      </c>
      <c r="B23" s="209" t="s">
        <v>182</v>
      </c>
      <c r="C23" s="205">
        <v>40907</v>
      </c>
      <c r="D23" s="206" t="s">
        <v>183</v>
      </c>
      <c r="E23" s="210" t="s">
        <v>184</v>
      </c>
      <c r="F23" s="208">
        <v>3144827</v>
      </c>
    </row>
    <row r="24" spans="1:6" ht="13.5">
      <c r="A24" s="198">
        <v>22</v>
      </c>
      <c r="B24" s="209" t="s">
        <v>182</v>
      </c>
      <c r="C24" s="205">
        <v>41052</v>
      </c>
      <c r="D24" s="206" t="s">
        <v>185</v>
      </c>
      <c r="E24" s="210" t="s">
        <v>186</v>
      </c>
      <c r="F24" s="208">
        <v>3144827</v>
      </c>
    </row>
    <row r="25" spans="1:6" ht="13.5">
      <c r="A25" s="198">
        <v>23</v>
      </c>
      <c r="B25" s="209" t="s">
        <v>182</v>
      </c>
      <c r="C25" s="205">
        <v>41115</v>
      </c>
      <c r="D25" s="206" t="s">
        <v>187</v>
      </c>
      <c r="E25" s="210" t="s">
        <v>188</v>
      </c>
      <c r="F25" s="208">
        <v>3624414</v>
      </c>
    </row>
    <row r="26" spans="1:6" ht="13.5">
      <c r="A26" s="198">
        <v>24</v>
      </c>
      <c r="B26" s="209" t="s">
        <v>182</v>
      </c>
      <c r="C26" s="205">
        <v>41115</v>
      </c>
      <c r="D26" s="206" t="s">
        <v>189</v>
      </c>
      <c r="E26" s="210" t="s">
        <v>190</v>
      </c>
      <c r="F26" s="208">
        <v>4104000</v>
      </c>
    </row>
    <row r="27" spans="1:6" ht="13.5">
      <c r="A27" s="198">
        <v>25</v>
      </c>
      <c r="B27" s="209" t="s">
        <v>191</v>
      </c>
      <c r="C27" s="205">
        <v>40935</v>
      </c>
      <c r="D27" s="211">
        <v>10</v>
      </c>
      <c r="E27" s="210" t="s">
        <v>192</v>
      </c>
      <c r="F27" s="208">
        <v>1677224</v>
      </c>
    </row>
    <row r="28" spans="1:6" ht="13.5">
      <c r="A28" s="198">
        <v>26</v>
      </c>
      <c r="B28" s="209" t="s">
        <v>193</v>
      </c>
      <c r="C28" s="205">
        <v>41121</v>
      </c>
      <c r="D28" s="206" t="s">
        <v>194</v>
      </c>
      <c r="E28" s="210" t="s">
        <v>195</v>
      </c>
      <c r="F28" s="208">
        <v>521364</v>
      </c>
    </row>
    <row r="29" spans="1:6" ht="13.5">
      <c r="A29" s="198">
        <v>27</v>
      </c>
      <c r="B29" s="209" t="s">
        <v>196</v>
      </c>
      <c r="C29" s="205">
        <v>41103</v>
      </c>
      <c r="D29" s="206" t="s">
        <v>197</v>
      </c>
      <c r="E29" s="210" t="s">
        <v>198</v>
      </c>
      <c r="F29" s="208">
        <v>3192000</v>
      </c>
    </row>
    <row r="30" spans="1:6" ht="13.5">
      <c r="A30" s="198">
        <v>28</v>
      </c>
      <c r="B30" s="212" t="s">
        <v>199</v>
      </c>
      <c r="C30" s="205">
        <v>41114</v>
      </c>
      <c r="D30" s="206" t="s">
        <v>200</v>
      </c>
      <c r="E30" s="207" t="s">
        <v>201</v>
      </c>
      <c r="F30" s="208">
        <v>986556</v>
      </c>
    </row>
    <row r="31" spans="1:6" ht="13.5">
      <c r="A31" s="198">
        <v>29</v>
      </c>
      <c r="B31" s="209" t="s">
        <v>202</v>
      </c>
      <c r="C31" s="205">
        <v>41093</v>
      </c>
      <c r="D31" s="206" t="s">
        <v>203</v>
      </c>
      <c r="E31" s="210" t="s">
        <v>204</v>
      </c>
      <c r="F31" s="213">
        <v>4141800</v>
      </c>
    </row>
    <row r="32" spans="1:6" ht="13.5">
      <c r="A32" s="198">
        <v>30</v>
      </c>
      <c r="B32" s="209" t="s">
        <v>202</v>
      </c>
      <c r="C32" s="214">
        <v>41121</v>
      </c>
      <c r="D32" s="210" t="s">
        <v>205</v>
      </c>
      <c r="E32" s="210" t="s">
        <v>206</v>
      </c>
      <c r="F32" s="213">
        <v>4190184</v>
      </c>
    </row>
    <row r="33" spans="1:6" ht="13.5">
      <c r="A33" s="198">
        <v>31</v>
      </c>
      <c r="B33" s="209" t="s">
        <v>207</v>
      </c>
      <c r="C33" s="214">
        <v>41121</v>
      </c>
      <c r="D33" s="210"/>
      <c r="E33" s="210" t="s">
        <v>208</v>
      </c>
      <c r="F33" s="213">
        <v>61000000</v>
      </c>
    </row>
    <row r="34" spans="1:6" ht="15.75">
      <c r="A34" s="198"/>
      <c r="B34" s="215"/>
      <c r="C34" s="216"/>
      <c r="D34" s="217"/>
      <c r="E34" s="218" t="s">
        <v>209</v>
      </c>
      <c r="F34" s="219">
        <f>SUM(F3:F33)</f>
        <v>221924061.24</v>
      </c>
    </row>
    <row r="35" spans="1:6" ht="13.5">
      <c r="A35" s="220"/>
      <c r="B35" s="207"/>
      <c r="C35" s="205"/>
      <c r="D35" s="206"/>
      <c r="E35" s="207"/>
      <c r="F35" s="221"/>
    </row>
    <row r="36" spans="1:6" ht="14.25">
      <c r="A36" s="198"/>
      <c r="B36" s="222" t="s">
        <v>210</v>
      </c>
      <c r="C36" s="222"/>
      <c r="D36" s="222"/>
      <c r="E36" s="222"/>
      <c r="F36" s="223"/>
    </row>
    <row r="37" spans="1:6" ht="13.5">
      <c r="A37" s="198">
        <v>1</v>
      </c>
      <c r="B37" s="204" t="s">
        <v>211</v>
      </c>
      <c r="C37" s="205">
        <v>41056</v>
      </c>
      <c r="D37" s="206" t="s">
        <v>212</v>
      </c>
      <c r="E37" s="207" t="s">
        <v>213</v>
      </c>
      <c r="F37" s="208">
        <v>46082928</v>
      </c>
    </row>
    <row r="38" spans="1:6" ht="13.5">
      <c r="A38" s="198">
        <v>2</v>
      </c>
      <c r="B38" s="224" t="s">
        <v>214</v>
      </c>
      <c r="C38" s="205">
        <v>40802</v>
      </c>
      <c r="D38" s="206" t="s">
        <v>215</v>
      </c>
      <c r="E38" s="210" t="s">
        <v>216</v>
      </c>
      <c r="F38" s="208">
        <v>69936875.94</v>
      </c>
    </row>
    <row r="39" spans="1:6" ht="13.5">
      <c r="A39" s="198">
        <v>3</v>
      </c>
      <c r="B39" s="209" t="s">
        <v>217</v>
      </c>
      <c r="C39" s="205">
        <v>40968</v>
      </c>
      <c r="D39" s="206" t="s">
        <v>218</v>
      </c>
      <c r="E39" s="210" t="s">
        <v>219</v>
      </c>
      <c r="F39" s="208">
        <v>3467138</v>
      </c>
    </row>
    <row r="40" spans="1:6" ht="13.5">
      <c r="A40" s="198">
        <v>4</v>
      </c>
      <c r="B40" s="209" t="s">
        <v>220</v>
      </c>
      <c r="C40" s="205">
        <v>41058</v>
      </c>
      <c r="D40" s="206" t="s">
        <v>221</v>
      </c>
      <c r="E40" s="210" t="s">
        <v>222</v>
      </c>
      <c r="F40" s="208">
        <v>73862130</v>
      </c>
    </row>
    <row r="41" spans="1:6" ht="13.5">
      <c r="A41" s="198">
        <v>5</v>
      </c>
      <c r="B41" s="209" t="s">
        <v>223</v>
      </c>
      <c r="C41" s="205">
        <v>40598</v>
      </c>
      <c r="D41" s="206" t="s">
        <v>224</v>
      </c>
      <c r="E41" s="210" t="s">
        <v>225</v>
      </c>
      <c r="F41" s="208">
        <v>1380489</v>
      </c>
    </row>
    <row r="42" spans="1:6" ht="13.5">
      <c r="A42" s="198">
        <v>6</v>
      </c>
      <c r="B42" s="204" t="s">
        <v>226</v>
      </c>
      <c r="C42" s="205">
        <v>41074</v>
      </c>
      <c r="D42" s="206" t="s">
        <v>227</v>
      </c>
      <c r="E42" s="207" t="s">
        <v>228</v>
      </c>
      <c r="F42" s="208">
        <v>20113114</v>
      </c>
    </row>
    <row r="43" spans="1:6" ht="13.5">
      <c r="A43" s="198">
        <v>7</v>
      </c>
      <c r="B43" s="204" t="s">
        <v>229</v>
      </c>
      <c r="C43" s="205">
        <v>40830</v>
      </c>
      <c r="D43" s="206" t="s">
        <v>230</v>
      </c>
      <c r="E43" s="207" t="s">
        <v>231</v>
      </c>
      <c r="F43" s="208">
        <v>1873206</v>
      </c>
    </row>
    <row r="44" spans="1:6" ht="13.5">
      <c r="A44" s="198">
        <v>8</v>
      </c>
      <c r="B44" s="204" t="s">
        <v>232</v>
      </c>
      <c r="C44" s="205">
        <v>40977</v>
      </c>
      <c r="D44" s="206" t="s">
        <v>233</v>
      </c>
      <c r="E44" s="207" t="s">
        <v>234</v>
      </c>
      <c r="F44" s="208">
        <v>20243930</v>
      </c>
    </row>
    <row r="45" spans="1:6" ht="13.5">
      <c r="A45" s="198">
        <v>9</v>
      </c>
      <c r="B45" s="204" t="s">
        <v>235</v>
      </c>
      <c r="C45" s="205">
        <v>41120</v>
      </c>
      <c r="D45" s="206" t="s">
        <v>236</v>
      </c>
      <c r="E45" s="207" t="s">
        <v>237</v>
      </c>
      <c r="F45" s="208">
        <v>6000020</v>
      </c>
    </row>
    <row r="46" spans="1:6" ht="13.5">
      <c r="A46" s="198">
        <v>10</v>
      </c>
      <c r="B46" s="204" t="s">
        <v>238</v>
      </c>
      <c r="C46" s="205">
        <v>41113</v>
      </c>
      <c r="D46" s="206">
        <v>201200410</v>
      </c>
      <c r="E46" s="207" t="s">
        <v>239</v>
      </c>
      <c r="F46" s="208">
        <v>11777087</v>
      </c>
    </row>
    <row r="47" spans="1:6" ht="13.5">
      <c r="A47" s="198">
        <v>11</v>
      </c>
      <c r="B47" s="209" t="s">
        <v>240</v>
      </c>
      <c r="C47" s="205">
        <v>40884</v>
      </c>
      <c r="D47" s="206" t="s">
        <v>241</v>
      </c>
      <c r="E47" s="210" t="s">
        <v>242</v>
      </c>
      <c r="F47" s="208">
        <v>22280206</v>
      </c>
    </row>
    <row r="48" spans="1:6" ht="13.5">
      <c r="A48" s="198">
        <v>12</v>
      </c>
      <c r="B48" s="209" t="s">
        <v>240</v>
      </c>
      <c r="C48" s="205">
        <v>40956</v>
      </c>
      <c r="D48" s="206" t="s">
        <v>243</v>
      </c>
      <c r="E48" s="210" t="s">
        <v>244</v>
      </c>
      <c r="F48" s="208">
        <v>19336611</v>
      </c>
    </row>
    <row r="49" spans="1:6" ht="13.5">
      <c r="A49" s="198">
        <v>13</v>
      </c>
      <c r="B49" s="204" t="s">
        <v>245</v>
      </c>
      <c r="C49" s="205">
        <v>41082</v>
      </c>
      <c r="D49" s="206" t="s">
        <v>246</v>
      </c>
      <c r="E49" s="207" t="s">
        <v>247</v>
      </c>
      <c r="F49" s="208">
        <v>10873330</v>
      </c>
    </row>
    <row r="50" spans="1:6" ht="13.5">
      <c r="A50" s="198">
        <v>14</v>
      </c>
      <c r="B50" s="204" t="s">
        <v>248</v>
      </c>
      <c r="C50" s="205">
        <v>40984</v>
      </c>
      <c r="D50" s="206" t="s">
        <v>249</v>
      </c>
      <c r="E50" s="207" t="s">
        <v>250</v>
      </c>
      <c r="F50" s="208">
        <v>15349711</v>
      </c>
    </row>
    <row r="51" spans="1:6" ht="13.5">
      <c r="A51" s="198">
        <v>15</v>
      </c>
      <c r="B51" s="209" t="s">
        <v>251</v>
      </c>
      <c r="C51" s="205">
        <v>40907</v>
      </c>
      <c r="D51" s="206" t="s">
        <v>252</v>
      </c>
      <c r="E51" s="210" t="s">
        <v>253</v>
      </c>
      <c r="F51" s="208">
        <v>8925682.5</v>
      </c>
    </row>
    <row r="52" spans="1:6" ht="13.5">
      <c r="A52" s="198">
        <v>16</v>
      </c>
      <c r="B52" s="209" t="s">
        <v>254</v>
      </c>
      <c r="C52" s="205">
        <v>40583</v>
      </c>
      <c r="D52" s="206" t="s">
        <v>255</v>
      </c>
      <c r="E52" s="210" t="s">
        <v>256</v>
      </c>
      <c r="F52" s="208">
        <v>17369095.75</v>
      </c>
    </row>
    <row r="53" spans="1:6" ht="13.5">
      <c r="A53" s="198">
        <v>17</v>
      </c>
      <c r="B53" s="209" t="s">
        <v>257</v>
      </c>
      <c r="C53" s="205">
        <v>40968</v>
      </c>
      <c r="D53" s="206" t="s">
        <v>258</v>
      </c>
      <c r="E53" s="210" t="s">
        <v>259</v>
      </c>
      <c r="F53" s="208">
        <v>66364303</v>
      </c>
    </row>
    <row r="54" spans="1:6" ht="13.5">
      <c r="A54" s="198">
        <v>18</v>
      </c>
      <c r="B54" s="209" t="s">
        <v>260</v>
      </c>
      <c r="C54" s="205">
        <v>41109</v>
      </c>
      <c r="D54" s="206" t="s">
        <v>261</v>
      </c>
      <c r="E54" s="210" t="s">
        <v>262</v>
      </c>
      <c r="F54" s="208">
        <v>10576177</v>
      </c>
    </row>
    <row r="55" spans="1:6" ht="13.5">
      <c r="A55" s="198">
        <v>19</v>
      </c>
      <c r="B55" s="209" t="s">
        <v>263</v>
      </c>
      <c r="C55" s="205">
        <v>41121</v>
      </c>
      <c r="D55" s="206" t="s">
        <v>264</v>
      </c>
      <c r="E55" s="210" t="s">
        <v>265</v>
      </c>
      <c r="F55" s="208">
        <v>3248980</v>
      </c>
    </row>
    <row r="56" spans="1:6" ht="13.5">
      <c r="A56" s="198">
        <v>20</v>
      </c>
      <c r="B56" s="209" t="s">
        <v>266</v>
      </c>
      <c r="C56" s="205">
        <v>40968</v>
      </c>
      <c r="D56" s="206" t="s">
        <v>267</v>
      </c>
      <c r="E56" s="210" t="s">
        <v>268</v>
      </c>
      <c r="F56" s="208">
        <v>15770572</v>
      </c>
    </row>
    <row r="57" spans="1:6" ht="13.5">
      <c r="A57" s="198">
        <v>21</v>
      </c>
      <c r="B57" s="212" t="s">
        <v>269</v>
      </c>
      <c r="C57" s="205">
        <v>41087</v>
      </c>
      <c r="D57" s="206" t="s">
        <v>270</v>
      </c>
      <c r="E57" s="207" t="s">
        <v>271</v>
      </c>
      <c r="F57" s="208">
        <v>73461998</v>
      </c>
    </row>
    <row r="58" spans="1:6" ht="13.5">
      <c r="A58" s="198">
        <v>22</v>
      </c>
      <c r="B58" s="209" t="s">
        <v>272</v>
      </c>
      <c r="C58" s="205">
        <v>40907</v>
      </c>
      <c r="D58" s="206" t="s">
        <v>273</v>
      </c>
      <c r="E58" s="210" t="s">
        <v>274</v>
      </c>
      <c r="F58" s="208">
        <v>21708597</v>
      </c>
    </row>
    <row r="59" spans="1:6" ht="13.5">
      <c r="A59" s="198">
        <v>23</v>
      </c>
      <c r="B59" s="209" t="s">
        <v>275</v>
      </c>
      <c r="C59" s="205">
        <v>41066</v>
      </c>
      <c r="D59" s="206" t="s">
        <v>276</v>
      </c>
      <c r="E59" s="210" t="s">
        <v>277</v>
      </c>
      <c r="F59" s="208">
        <v>8025862</v>
      </c>
    </row>
    <row r="60" spans="1:6" ht="13.5">
      <c r="A60" s="198">
        <v>24</v>
      </c>
      <c r="B60" s="204" t="s">
        <v>275</v>
      </c>
      <c r="C60" s="205">
        <v>41074</v>
      </c>
      <c r="D60" s="206" t="s">
        <v>278</v>
      </c>
      <c r="E60" s="207" t="s">
        <v>279</v>
      </c>
      <c r="F60" s="208">
        <v>13121552</v>
      </c>
    </row>
    <row r="61" spans="1:6" ht="13.5">
      <c r="A61" s="198">
        <v>25</v>
      </c>
      <c r="B61" s="204" t="s">
        <v>275</v>
      </c>
      <c r="C61" s="205">
        <v>41074</v>
      </c>
      <c r="D61" s="206" t="s">
        <v>280</v>
      </c>
      <c r="E61" s="207" t="s">
        <v>281</v>
      </c>
      <c r="F61" s="208">
        <v>13188260</v>
      </c>
    </row>
    <row r="62" spans="1:6" ht="13.5">
      <c r="A62" s="198">
        <v>26</v>
      </c>
      <c r="B62" s="209" t="s">
        <v>282</v>
      </c>
      <c r="C62" s="205">
        <v>41067</v>
      </c>
      <c r="D62" s="206" t="s">
        <v>283</v>
      </c>
      <c r="E62" s="210" t="s">
        <v>284</v>
      </c>
      <c r="F62" s="208">
        <v>16227537.97</v>
      </c>
    </row>
    <row r="63" spans="1:6" ht="13.5">
      <c r="A63" s="198">
        <v>27</v>
      </c>
      <c r="B63" s="209" t="s">
        <v>285</v>
      </c>
      <c r="C63" s="205">
        <v>40947</v>
      </c>
      <c r="D63" s="206" t="s">
        <v>286</v>
      </c>
      <c r="E63" s="210" t="s">
        <v>287</v>
      </c>
      <c r="F63" s="208">
        <v>19791517</v>
      </c>
    </row>
    <row r="64" spans="1:6" ht="13.5">
      <c r="A64" s="198">
        <v>28</v>
      </c>
      <c r="B64" s="209" t="s">
        <v>288</v>
      </c>
      <c r="C64" s="205">
        <v>40881</v>
      </c>
      <c r="D64" s="206" t="s">
        <v>289</v>
      </c>
      <c r="E64" s="210" t="s">
        <v>290</v>
      </c>
      <c r="F64" s="208">
        <v>7045618</v>
      </c>
    </row>
    <row r="65" spans="1:6" ht="13.5">
      <c r="A65" s="198">
        <v>29</v>
      </c>
      <c r="B65" s="209" t="s">
        <v>291</v>
      </c>
      <c r="C65" s="205">
        <v>40939</v>
      </c>
      <c r="D65" s="206" t="s">
        <v>292</v>
      </c>
      <c r="E65" s="210" t="s">
        <v>293</v>
      </c>
      <c r="F65" s="208">
        <v>5148879.5</v>
      </c>
    </row>
    <row r="66" spans="1:6" ht="13.5">
      <c r="A66" s="198">
        <v>30</v>
      </c>
      <c r="B66" s="209" t="s">
        <v>294</v>
      </c>
      <c r="C66" s="205">
        <v>40939</v>
      </c>
      <c r="D66" s="206" t="s">
        <v>295</v>
      </c>
      <c r="E66" s="210" t="s">
        <v>296</v>
      </c>
      <c r="F66" s="208">
        <v>19253791</v>
      </c>
    </row>
    <row r="67" spans="1:6" ht="13.5">
      <c r="A67" s="198">
        <v>37</v>
      </c>
      <c r="B67" s="209" t="s">
        <v>297</v>
      </c>
      <c r="C67" s="205">
        <v>41121</v>
      </c>
      <c r="D67" s="206" t="s">
        <v>298</v>
      </c>
      <c r="E67" s="210" t="s">
        <v>299</v>
      </c>
      <c r="F67" s="208">
        <v>33931377</v>
      </c>
    </row>
    <row r="68" spans="1:6" ht="13.5">
      <c r="A68" s="198">
        <v>38</v>
      </c>
      <c r="B68" s="204" t="s">
        <v>300</v>
      </c>
      <c r="C68" s="205">
        <v>41087</v>
      </c>
      <c r="D68" s="206">
        <v>381</v>
      </c>
      <c r="E68" s="207" t="s">
        <v>301</v>
      </c>
      <c r="F68" s="208">
        <v>90990294</v>
      </c>
    </row>
    <row r="69" spans="1:6" ht="13.5">
      <c r="A69" s="198">
        <v>39</v>
      </c>
      <c r="B69" s="209" t="s">
        <v>302</v>
      </c>
      <c r="C69" s="205">
        <v>41008</v>
      </c>
      <c r="D69" s="206">
        <v>196</v>
      </c>
      <c r="E69" s="210" t="s">
        <v>303</v>
      </c>
      <c r="F69" s="208">
        <v>74645943</v>
      </c>
    </row>
    <row r="70" spans="1:6" ht="13.5">
      <c r="A70" s="198">
        <v>40</v>
      </c>
      <c r="B70" s="225" t="s">
        <v>304</v>
      </c>
      <c r="C70" s="214">
        <v>40873</v>
      </c>
      <c r="D70" s="211">
        <v>1968</v>
      </c>
      <c r="E70" s="211" t="s">
        <v>305</v>
      </c>
      <c r="F70" s="208">
        <v>2497695</v>
      </c>
    </row>
    <row r="71" spans="1:6" ht="13.5">
      <c r="A71" s="198">
        <v>41</v>
      </c>
      <c r="B71" s="225" t="s">
        <v>306</v>
      </c>
      <c r="C71" s="214">
        <v>40947</v>
      </c>
      <c r="D71" s="211" t="s">
        <v>307</v>
      </c>
      <c r="E71" s="211" t="s">
        <v>308</v>
      </c>
      <c r="F71" s="208">
        <v>16377011</v>
      </c>
    </row>
    <row r="72" spans="1:6" ht="13.5">
      <c r="A72" s="198">
        <v>42</v>
      </c>
      <c r="B72" s="225" t="s">
        <v>306</v>
      </c>
      <c r="C72" s="214">
        <v>40939</v>
      </c>
      <c r="D72" s="226" t="s">
        <v>309</v>
      </c>
      <c r="E72" s="211" t="s">
        <v>310</v>
      </c>
      <c r="F72" s="208">
        <v>10369920</v>
      </c>
    </row>
    <row r="73" spans="1:6" ht="13.5">
      <c r="A73" s="198">
        <v>43</v>
      </c>
      <c r="B73" s="225" t="s">
        <v>306</v>
      </c>
      <c r="C73" s="214">
        <v>40947</v>
      </c>
      <c r="D73" s="226" t="s">
        <v>311</v>
      </c>
      <c r="E73" s="211" t="s">
        <v>312</v>
      </c>
      <c r="F73" s="208">
        <v>20435792</v>
      </c>
    </row>
    <row r="74" spans="1:6" ht="13.5">
      <c r="A74" s="198">
        <v>44</v>
      </c>
      <c r="B74" s="209" t="s">
        <v>313</v>
      </c>
      <c r="C74" s="205">
        <v>41060</v>
      </c>
      <c r="D74" s="206" t="s">
        <v>314</v>
      </c>
      <c r="E74" s="210" t="s">
        <v>315</v>
      </c>
      <c r="F74" s="208">
        <v>3259130</v>
      </c>
    </row>
    <row r="75" spans="1:6" ht="13.5">
      <c r="A75" s="198">
        <v>45</v>
      </c>
      <c r="B75" s="209" t="s">
        <v>313</v>
      </c>
      <c r="C75" s="205">
        <v>41115</v>
      </c>
      <c r="D75" s="206">
        <v>201200192</v>
      </c>
      <c r="E75" s="210" t="s">
        <v>316</v>
      </c>
      <c r="F75" s="208">
        <v>1770743</v>
      </c>
    </row>
    <row r="76" spans="1:6" ht="13.5">
      <c r="A76" s="198">
        <v>46</v>
      </c>
      <c r="B76" s="209" t="s">
        <v>317</v>
      </c>
      <c r="C76" s="205">
        <v>40924</v>
      </c>
      <c r="D76" s="206">
        <v>38</v>
      </c>
      <c r="E76" s="210" t="s">
        <v>318</v>
      </c>
      <c r="F76" s="208">
        <v>44480783</v>
      </c>
    </row>
    <row r="77" spans="1:6" ht="13.5">
      <c r="A77" s="198">
        <v>47</v>
      </c>
      <c r="B77" s="209" t="s">
        <v>319</v>
      </c>
      <c r="C77" s="205">
        <v>40973</v>
      </c>
      <c r="D77" s="206">
        <v>189</v>
      </c>
      <c r="E77" s="210" t="s">
        <v>320</v>
      </c>
      <c r="F77" s="208">
        <v>56503109</v>
      </c>
    </row>
    <row r="78" spans="1:6" ht="13.5">
      <c r="A78" s="198">
        <v>48</v>
      </c>
      <c r="B78" s="209" t="s">
        <v>321</v>
      </c>
      <c r="C78" s="205">
        <v>41120</v>
      </c>
      <c r="D78" s="211" t="s">
        <v>322</v>
      </c>
      <c r="E78" s="210" t="s">
        <v>323</v>
      </c>
      <c r="F78" s="208">
        <v>10608523</v>
      </c>
    </row>
    <row r="79" spans="1:6" ht="13.5">
      <c r="A79" s="198">
        <v>49</v>
      </c>
      <c r="B79" s="209" t="s">
        <v>324</v>
      </c>
      <c r="C79" s="205">
        <v>41037</v>
      </c>
      <c r="D79" s="206" t="s">
        <v>325</v>
      </c>
      <c r="E79" s="210" t="s">
        <v>326</v>
      </c>
      <c r="F79" s="208">
        <v>8770840</v>
      </c>
    </row>
    <row r="80" spans="1:6" ht="13.5">
      <c r="A80" s="198">
        <v>50</v>
      </c>
      <c r="B80" s="209" t="s">
        <v>324</v>
      </c>
      <c r="C80" s="205">
        <v>41099</v>
      </c>
      <c r="D80" s="206" t="s">
        <v>327</v>
      </c>
      <c r="E80" s="210" t="s">
        <v>328</v>
      </c>
      <c r="F80" s="208">
        <v>13251108</v>
      </c>
    </row>
    <row r="81" spans="1:6" ht="13.5">
      <c r="A81" s="198">
        <v>51</v>
      </c>
      <c r="B81" s="209" t="s">
        <v>329</v>
      </c>
      <c r="C81" s="205">
        <v>40317</v>
      </c>
      <c r="D81" s="206" t="s">
        <v>330</v>
      </c>
      <c r="E81" s="210" t="s">
        <v>331</v>
      </c>
      <c r="F81" s="208">
        <v>3042617</v>
      </c>
    </row>
    <row r="82" spans="1:6" ht="13.5">
      <c r="A82" s="198">
        <v>52</v>
      </c>
      <c r="B82" s="209" t="s">
        <v>332</v>
      </c>
      <c r="C82" s="205">
        <v>41068</v>
      </c>
      <c r="D82" s="206" t="s">
        <v>333</v>
      </c>
      <c r="E82" s="210" t="s">
        <v>334</v>
      </c>
      <c r="F82" s="208">
        <v>10935683</v>
      </c>
    </row>
    <row r="83" spans="1:6" ht="13.5">
      <c r="A83" s="198">
        <v>53</v>
      </c>
      <c r="B83" s="204" t="s">
        <v>335</v>
      </c>
      <c r="C83" s="205">
        <v>41095</v>
      </c>
      <c r="D83" s="206" t="s">
        <v>336</v>
      </c>
      <c r="E83" s="207" t="s">
        <v>337</v>
      </c>
      <c r="F83" s="208">
        <v>4603360</v>
      </c>
    </row>
    <row r="84" spans="1:6" ht="13.5">
      <c r="A84" s="198">
        <v>54</v>
      </c>
      <c r="B84" s="204" t="s">
        <v>338</v>
      </c>
      <c r="C84" s="205">
        <v>41095</v>
      </c>
      <c r="D84" s="206" t="s">
        <v>339</v>
      </c>
      <c r="E84" s="207" t="s">
        <v>340</v>
      </c>
      <c r="F84" s="208">
        <v>3877125</v>
      </c>
    </row>
    <row r="85" spans="1:6" ht="13.5">
      <c r="A85" s="198">
        <v>55</v>
      </c>
      <c r="B85" s="204" t="s">
        <v>341</v>
      </c>
      <c r="C85" s="205">
        <v>41120</v>
      </c>
      <c r="D85" s="206" t="s">
        <v>342</v>
      </c>
      <c r="E85" s="207" t="s">
        <v>343</v>
      </c>
      <c r="F85" s="208">
        <v>9589230</v>
      </c>
    </row>
    <row r="86" spans="1:6" ht="13.5">
      <c r="A86" s="198">
        <v>56</v>
      </c>
      <c r="B86" s="204" t="s">
        <v>341</v>
      </c>
      <c r="C86" s="205">
        <v>41120</v>
      </c>
      <c r="D86" s="206" t="s">
        <v>344</v>
      </c>
      <c r="E86" s="207" t="s">
        <v>345</v>
      </c>
      <c r="F86" s="208">
        <v>12412480</v>
      </c>
    </row>
    <row r="87" spans="1:6" ht="13.5">
      <c r="A87" s="198">
        <v>57</v>
      </c>
      <c r="B87" s="204" t="s">
        <v>341</v>
      </c>
      <c r="C87" s="205">
        <v>41120</v>
      </c>
      <c r="D87" s="206" t="s">
        <v>346</v>
      </c>
      <c r="E87" s="207" t="s">
        <v>347</v>
      </c>
      <c r="F87" s="208">
        <v>9589230</v>
      </c>
    </row>
    <row r="88" spans="1:6" ht="13.5">
      <c r="A88" s="198">
        <v>58</v>
      </c>
      <c r="B88" s="204" t="s">
        <v>348</v>
      </c>
      <c r="C88" s="205">
        <v>41060</v>
      </c>
      <c r="D88" s="206" t="s">
        <v>349</v>
      </c>
      <c r="E88" s="207" t="s">
        <v>350</v>
      </c>
      <c r="F88" s="208">
        <v>16306222</v>
      </c>
    </row>
    <row r="89" spans="1:6" ht="13.5">
      <c r="A89" s="198">
        <v>59</v>
      </c>
      <c r="B89" s="209" t="s">
        <v>351</v>
      </c>
      <c r="C89" s="205">
        <v>40928</v>
      </c>
      <c r="D89" s="206">
        <v>47</v>
      </c>
      <c r="E89" s="210" t="s">
        <v>352</v>
      </c>
      <c r="F89" s="208">
        <v>5342080</v>
      </c>
    </row>
    <row r="90" spans="1:6" ht="13.5">
      <c r="A90" s="198">
        <v>60</v>
      </c>
      <c r="B90" s="209" t="s">
        <v>351</v>
      </c>
      <c r="C90" s="205">
        <v>40928</v>
      </c>
      <c r="D90" s="206">
        <v>48</v>
      </c>
      <c r="E90" s="210" t="s">
        <v>353</v>
      </c>
      <c r="F90" s="208">
        <v>19179619</v>
      </c>
    </row>
    <row r="91" spans="1:6" ht="13.5">
      <c r="A91" s="198">
        <v>61</v>
      </c>
      <c r="B91" s="209" t="s">
        <v>148</v>
      </c>
      <c r="C91" s="205">
        <v>41115</v>
      </c>
      <c r="D91" s="206" t="s">
        <v>354</v>
      </c>
      <c r="E91" s="210" t="s">
        <v>355</v>
      </c>
      <c r="F91" s="208">
        <v>6996983</v>
      </c>
    </row>
    <row r="92" spans="1:6" ht="13.5">
      <c r="A92" s="198">
        <v>62</v>
      </c>
      <c r="B92" s="209" t="s">
        <v>148</v>
      </c>
      <c r="C92" s="205">
        <v>41114</v>
      </c>
      <c r="D92" s="206" t="s">
        <v>356</v>
      </c>
      <c r="E92" s="210" t="s">
        <v>355</v>
      </c>
      <c r="F92" s="208">
        <v>4263820</v>
      </c>
    </row>
    <row r="93" spans="1:6" ht="13.5">
      <c r="A93" s="198">
        <v>63</v>
      </c>
      <c r="B93" s="209" t="s">
        <v>357</v>
      </c>
      <c r="C93" s="205">
        <v>41115</v>
      </c>
      <c r="D93" s="206" t="s">
        <v>358</v>
      </c>
      <c r="E93" s="210" t="s">
        <v>359</v>
      </c>
      <c r="F93" s="208">
        <v>10707363</v>
      </c>
    </row>
    <row r="94" spans="1:6" ht="13.5">
      <c r="A94" s="198">
        <v>64</v>
      </c>
      <c r="B94" s="209" t="s">
        <v>357</v>
      </c>
      <c r="C94" s="205">
        <v>41090</v>
      </c>
      <c r="D94" s="206" t="s">
        <v>149</v>
      </c>
      <c r="E94" s="210" t="s">
        <v>360</v>
      </c>
      <c r="F94" s="208">
        <v>72065</v>
      </c>
    </row>
    <row r="95" spans="1:6" ht="13.5">
      <c r="A95" s="198">
        <v>65</v>
      </c>
      <c r="B95" s="209" t="s">
        <v>361</v>
      </c>
      <c r="C95" s="205">
        <v>41116</v>
      </c>
      <c r="D95" s="206" t="s">
        <v>362</v>
      </c>
      <c r="E95" s="210" t="s">
        <v>363</v>
      </c>
      <c r="F95" s="208">
        <v>11254011</v>
      </c>
    </row>
    <row r="96" spans="1:6" ht="13.5">
      <c r="A96" s="198">
        <v>66</v>
      </c>
      <c r="B96" s="209" t="s">
        <v>364</v>
      </c>
      <c r="C96" s="205">
        <v>40907</v>
      </c>
      <c r="D96" s="206" t="s">
        <v>365</v>
      </c>
      <c r="E96" s="210" t="s">
        <v>366</v>
      </c>
      <c r="F96" s="208">
        <v>12710969</v>
      </c>
    </row>
    <row r="97" spans="1:6" ht="13.5">
      <c r="A97" s="198">
        <v>67</v>
      </c>
      <c r="B97" s="204" t="s">
        <v>367</v>
      </c>
      <c r="C97" s="205">
        <v>41109</v>
      </c>
      <c r="D97" s="206" t="s">
        <v>368</v>
      </c>
      <c r="E97" s="207" t="s">
        <v>369</v>
      </c>
      <c r="F97" s="208">
        <v>19804255.25</v>
      </c>
    </row>
    <row r="98" spans="1:6" ht="13.5">
      <c r="A98" s="198">
        <v>68</v>
      </c>
      <c r="B98" s="204" t="s">
        <v>370</v>
      </c>
      <c r="C98" s="205">
        <v>41087</v>
      </c>
      <c r="D98" s="206" t="s">
        <v>371</v>
      </c>
      <c r="E98" s="207" t="s">
        <v>372</v>
      </c>
      <c r="F98" s="208">
        <v>84438880</v>
      </c>
    </row>
    <row r="99" spans="1:6" ht="13.5">
      <c r="A99" s="198">
        <v>69</v>
      </c>
      <c r="B99" s="204" t="s">
        <v>373</v>
      </c>
      <c r="C99" s="205">
        <v>41082</v>
      </c>
      <c r="D99" s="206" t="s">
        <v>374</v>
      </c>
      <c r="E99" s="207" t="s">
        <v>375</v>
      </c>
      <c r="F99" s="208">
        <v>14558238</v>
      </c>
    </row>
    <row r="100" spans="1:6" ht="13.5">
      <c r="A100" s="198">
        <v>70</v>
      </c>
      <c r="B100" s="227" t="s">
        <v>376</v>
      </c>
      <c r="C100" s="228">
        <v>40968</v>
      </c>
      <c r="D100" s="229" t="s">
        <v>377</v>
      </c>
      <c r="E100" s="230" t="s">
        <v>378</v>
      </c>
      <c r="F100" s="231">
        <v>78756102</v>
      </c>
    </row>
    <row r="101" spans="1:6" ht="13.5">
      <c r="A101" s="198">
        <v>71</v>
      </c>
      <c r="B101" s="204" t="s">
        <v>379</v>
      </c>
      <c r="C101" s="205">
        <v>41088</v>
      </c>
      <c r="D101" s="206" t="s">
        <v>380</v>
      </c>
      <c r="E101" s="207" t="s">
        <v>381</v>
      </c>
      <c r="F101" s="208">
        <v>5472000</v>
      </c>
    </row>
    <row r="102" spans="1:6" ht="13.5">
      <c r="A102" s="198">
        <v>72</v>
      </c>
      <c r="B102" s="204" t="s">
        <v>382</v>
      </c>
      <c r="C102" s="205">
        <v>41056</v>
      </c>
      <c r="D102" s="206" t="s">
        <v>383</v>
      </c>
      <c r="E102" s="207" t="s">
        <v>384</v>
      </c>
      <c r="F102" s="208">
        <v>160036296</v>
      </c>
    </row>
    <row r="103" spans="1:6" ht="13.5">
      <c r="A103" s="198">
        <v>73</v>
      </c>
      <c r="B103" s="209" t="s">
        <v>385</v>
      </c>
      <c r="C103" s="205">
        <v>40907</v>
      </c>
      <c r="D103" s="206" t="s">
        <v>386</v>
      </c>
      <c r="E103" s="210" t="s">
        <v>387</v>
      </c>
      <c r="F103" s="208">
        <v>19511236.5</v>
      </c>
    </row>
    <row r="104" spans="1:6" ht="13.5">
      <c r="A104" s="198">
        <v>74</v>
      </c>
      <c r="B104" s="209" t="s">
        <v>388</v>
      </c>
      <c r="C104" s="205">
        <v>41109</v>
      </c>
      <c r="D104" s="206">
        <v>20120409</v>
      </c>
      <c r="E104" s="210" t="s">
        <v>389</v>
      </c>
      <c r="F104" s="208">
        <v>14099255</v>
      </c>
    </row>
    <row r="105" spans="1:6" ht="13.5">
      <c r="A105" s="198">
        <v>75</v>
      </c>
      <c r="B105" s="209" t="s">
        <v>390</v>
      </c>
      <c r="C105" s="205">
        <v>40968</v>
      </c>
      <c r="D105" s="206">
        <v>52</v>
      </c>
      <c r="E105" s="210" t="s">
        <v>391</v>
      </c>
      <c r="F105" s="208">
        <v>13135200</v>
      </c>
    </row>
    <row r="106" spans="1:6" ht="13.5">
      <c r="A106" s="198">
        <v>76</v>
      </c>
      <c r="B106" s="209" t="s">
        <v>392</v>
      </c>
      <c r="C106" s="205">
        <v>41051</v>
      </c>
      <c r="D106" s="206" t="s">
        <v>393</v>
      </c>
      <c r="E106" s="210" t="s">
        <v>394</v>
      </c>
      <c r="F106" s="208">
        <v>10828008</v>
      </c>
    </row>
    <row r="107" spans="1:6" ht="13.5">
      <c r="A107" s="198">
        <v>77</v>
      </c>
      <c r="B107" s="209" t="s">
        <v>395</v>
      </c>
      <c r="C107" s="205">
        <v>40866</v>
      </c>
      <c r="D107" s="206" t="s">
        <v>396</v>
      </c>
      <c r="E107" s="210" t="s">
        <v>397</v>
      </c>
      <c r="F107" s="208">
        <v>21005342</v>
      </c>
    </row>
    <row r="108" spans="1:6" ht="13.5">
      <c r="A108" s="198">
        <v>78</v>
      </c>
      <c r="B108" s="209" t="s">
        <v>398</v>
      </c>
      <c r="C108" s="205">
        <v>41001</v>
      </c>
      <c r="D108" s="206" t="s">
        <v>399</v>
      </c>
      <c r="E108" s="210" t="s">
        <v>400</v>
      </c>
      <c r="F108" s="208">
        <v>23693000</v>
      </c>
    </row>
    <row r="109" spans="1:6" ht="13.5">
      <c r="A109" s="198">
        <v>79</v>
      </c>
      <c r="B109" s="209" t="s">
        <v>401</v>
      </c>
      <c r="C109" s="205">
        <v>41001</v>
      </c>
      <c r="D109" s="206" t="s">
        <v>402</v>
      </c>
      <c r="E109" s="210" t="s">
        <v>403</v>
      </c>
      <c r="F109" s="208">
        <v>35410000</v>
      </c>
    </row>
    <row r="110" spans="1:6" ht="13.5">
      <c r="A110" s="198">
        <v>80</v>
      </c>
      <c r="B110" s="204" t="s">
        <v>404</v>
      </c>
      <c r="C110" s="205">
        <v>41087</v>
      </c>
      <c r="D110" s="206" t="s">
        <v>405</v>
      </c>
      <c r="E110" s="207" t="s">
        <v>406</v>
      </c>
      <c r="F110" s="208">
        <v>106970267</v>
      </c>
    </row>
    <row r="111" spans="1:6" ht="13.5">
      <c r="A111" s="198">
        <v>81</v>
      </c>
      <c r="B111" s="204" t="s">
        <v>407</v>
      </c>
      <c r="C111" s="205">
        <v>41086</v>
      </c>
      <c r="D111" s="206" t="s">
        <v>408</v>
      </c>
      <c r="E111" s="207" t="s">
        <v>409</v>
      </c>
      <c r="F111" s="208">
        <v>1815810</v>
      </c>
    </row>
    <row r="112" spans="1:6" ht="13.5">
      <c r="A112" s="198">
        <v>82</v>
      </c>
      <c r="B112" s="209" t="s">
        <v>410</v>
      </c>
      <c r="C112" s="205">
        <v>40959</v>
      </c>
      <c r="D112" s="206" t="s">
        <v>411</v>
      </c>
      <c r="E112" s="210" t="s">
        <v>412</v>
      </c>
      <c r="F112" s="208">
        <v>20098748</v>
      </c>
    </row>
    <row r="113" spans="1:6" ht="13.5">
      <c r="A113" s="198">
        <v>83</v>
      </c>
      <c r="B113" s="204" t="s">
        <v>413</v>
      </c>
      <c r="C113" s="205">
        <v>41095</v>
      </c>
      <c r="D113" s="206" t="s">
        <v>414</v>
      </c>
      <c r="E113" s="207" t="s">
        <v>415</v>
      </c>
      <c r="F113" s="208">
        <v>2292416</v>
      </c>
    </row>
    <row r="114" spans="1:6" ht="13.5">
      <c r="A114" s="198">
        <v>84</v>
      </c>
      <c r="B114" s="209" t="s">
        <v>416</v>
      </c>
      <c r="C114" s="205">
        <v>40924</v>
      </c>
      <c r="D114" s="206">
        <v>39</v>
      </c>
      <c r="E114" s="210" t="s">
        <v>417</v>
      </c>
      <c r="F114" s="208">
        <v>5195835</v>
      </c>
    </row>
    <row r="115" spans="1:6" ht="13.5">
      <c r="A115" s="198">
        <v>85</v>
      </c>
      <c r="B115" s="209" t="s">
        <v>418</v>
      </c>
      <c r="C115" s="205">
        <v>40907</v>
      </c>
      <c r="D115" s="206">
        <v>548</v>
      </c>
      <c r="E115" s="210" t="s">
        <v>419</v>
      </c>
      <c r="F115" s="208">
        <v>35637466</v>
      </c>
    </row>
    <row r="116" spans="1:6" ht="13.5">
      <c r="A116" s="198">
        <v>86</v>
      </c>
      <c r="B116" s="209" t="s">
        <v>420</v>
      </c>
      <c r="C116" s="205">
        <v>40947</v>
      </c>
      <c r="D116" s="206">
        <v>28</v>
      </c>
      <c r="E116" s="210" t="s">
        <v>421</v>
      </c>
      <c r="F116" s="208">
        <v>19884088</v>
      </c>
    </row>
    <row r="117" spans="1:6" ht="13.5">
      <c r="A117" s="198">
        <v>87</v>
      </c>
      <c r="B117" s="204" t="s">
        <v>422</v>
      </c>
      <c r="C117" s="205">
        <v>41087</v>
      </c>
      <c r="D117" s="206" t="s">
        <v>423</v>
      </c>
      <c r="E117" s="207" t="s">
        <v>424</v>
      </c>
      <c r="F117" s="208">
        <v>39435059</v>
      </c>
    </row>
    <row r="118" spans="1:6" ht="13.5">
      <c r="A118" s="198"/>
      <c r="B118" s="209" t="s">
        <v>425</v>
      </c>
      <c r="C118" s="205">
        <v>41053</v>
      </c>
      <c r="D118" s="206">
        <v>334</v>
      </c>
      <c r="E118" s="210" t="s">
        <v>426</v>
      </c>
      <c r="F118" s="208">
        <v>3167628</v>
      </c>
    </row>
    <row r="119" spans="1:6" ht="13.5">
      <c r="A119" s="198">
        <v>88</v>
      </c>
      <c r="B119" s="209" t="s">
        <v>427</v>
      </c>
      <c r="C119" s="205">
        <v>40959</v>
      </c>
      <c r="D119" s="206" t="s">
        <v>428</v>
      </c>
      <c r="E119" s="210" t="s">
        <v>429</v>
      </c>
      <c r="F119" s="208">
        <v>16478752</v>
      </c>
    </row>
    <row r="120" spans="1:6" ht="13.5">
      <c r="A120" s="198">
        <v>89</v>
      </c>
      <c r="B120" s="209" t="s">
        <v>427</v>
      </c>
      <c r="C120" s="205">
        <v>40959</v>
      </c>
      <c r="D120" s="206" t="s">
        <v>430</v>
      </c>
      <c r="E120" s="210" t="s">
        <v>431</v>
      </c>
      <c r="F120" s="208">
        <v>16454226</v>
      </c>
    </row>
    <row r="121" spans="1:6" ht="13.5">
      <c r="A121" s="198">
        <v>90</v>
      </c>
      <c r="B121" s="209" t="s">
        <v>432</v>
      </c>
      <c r="C121" s="205">
        <v>40960</v>
      </c>
      <c r="D121" s="206">
        <v>17</v>
      </c>
      <c r="E121" s="210" t="s">
        <v>433</v>
      </c>
      <c r="F121" s="208">
        <v>19528340.7</v>
      </c>
    </row>
    <row r="122" spans="1:6" ht="13.5">
      <c r="A122" s="198">
        <v>91</v>
      </c>
      <c r="B122" s="209" t="s">
        <v>434</v>
      </c>
      <c r="C122" s="205">
        <v>41074</v>
      </c>
      <c r="D122" s="206" t="s">
        <v>435</v>
      </c>
      <c r="E122" s="210" t="s">
        <v>436</v>
      </c>
      <c r="F122" s="208">
        <v>51178493</v>
      </c>
    </row>
    <row r="123" spans="1:6" ht="13.5">
      <c r="A123" s="198">
        <v>92</v>
      </c>
      <c r="B123" s="209" t="s">
        <v>437</v>
      </c>
      <c r="C123" s="205">
        <v>40947</v>
      </c>
      <c r="D123" s="206" t="s">
        <v>438</v>
      </c>
      <c r="E123" s="210" t="s">
        <v>439</v>
      </c>
      <c r="F123" s="208">
        <v>19414435</v>
      </c>
    </row>
    <row r="124" spans="1:6" ht="13.5">
      <c r="A124" s="198">
        <v>93</v>
      </c>
      <c r="B124" s="209" t="s">
        <v>440</v>
      </c>
      <c r="C124" s="205">
        <v>40939</v>
      </c>
      <c r="D124" s="206">
        <v>82</v>
      </c>
      <c r="E124" s="210" t="s">
        <v>441</v>
      </c>
      <c r="F124" s="208">
        <v>19918080</v>
      </c>
    </row>
    <row r="125" spans="1:6" ht="13.5">
      <c r="A125" s="198">
        <v>94</v>
      </c>
      <c r="B125" s="209" t="s">
        <v>440</v>
      </c>
      <c r="C125" s="205">
        <v>40939</v>
      </c>
      <c r="D125" s="206">
        <v>83</v>
      </c>
      <c r="E125" s="210" t="s">
        <v>442</v>
      </c>
      <c r="F125" s="208">
        <v>18900835</v>
      </c>
    </row>
    <row r="126" spans="1:6" ht="13.5">
      <c r="A126" s="198">
        <v>95</v>
      </c>
      <c r="B126" s="209" t="s">
        <v>440</v>
      </c>
      <c r="C126" s="205">
        <v>40939</v>
      </c>
      <c r="D126" s="206">
        <v>84</v>
      </c>
      <c r="E126" s="210" t="s">
        <v>443</v>
      </c>
      <c r="F126" s="208">
        <v>19292774</v>
      </c>
    </row>
    <row r="127" spans="1:6" ht="13.5">
      <c r="A127" s="198">
        <v>96</v>
      </c>
      <c r="B127" s="209" t="s">
        <v>440</v>
      </c>
      <c r="C127" s="205">
        <v>40939</v>
      </c>
      <c r="D127" s="206">
        <v>80</v>
      </c>
      <c r="E127" s="210" t="s">
        <v>444</v>
      </c>
      <c r="F127" s="208">
        <v>20413463</v>
      </c>
    </row>
    <row r="128" spans="1:6" ht="13.5">
      <c r="A128" s="198">
        <v>97</v>
      </c>
      <c r="B128" s="209" t="s">
        <v>440</v>
      </c>
      <c r="C128" s="205">
        <v>40939</v>
      </c>
      <c r="D128" s="206">
        <v>79</v>
      </c>
      <c r="E128" s="210" t="s">
        <v>445</v>
      </c>
      <c r="F128" s="208">
        <v>20461480</v>
      </c>
    </row>
    <row r="129" spans="1:6" ht="13.5">
      <c r="A129" s="198">
        <v>98</v>
      </c>
      <c r="B129" s="209" t="s">
        <v>440</v>
      </c>
      <c r="C129" s="205">
        <v>40939</v>
      </c>
      <c r="D129" s="206">
        <v>86</v>
      </c>
      <c r="E129" s="210" t="s">
        <v>446</v>
      </c>
      <c r="F129" s="208">
        <v>19841016</v>
      </c>
    </row>
    <row r="130" spans="1:6" ht="13.5">
      <c r="A130" s="198">
        <v>99</v>
      </c>
      <c r="B130" s="209" t="s">
        <v>440</v>
      </c>
      <c r="C130" s="205">
        <v>40939</v>
      </c>
      <c r="D130" s="206" t="s">
        <v>447</v>
      </c>
      <c r="E130" s="210" t="s">
        <v>448</v>
      </c>
      <c r="F130" s="208">
        <v>20100070</v>
      </c>
    </row>
    <row r="131" spans="1:6" ht="13.5">
      <c r="A131" s="198">
        <v>100</v>
      </c>
      <c r="B131" s="209" t="s">
        <v>440</v>
      </c>
      <c r="C131" s="205">
        <v>40939</v>
      </c>
      <c r="D131" s="206">
        <v>87</v>
      </c>
      <c r="E131" s="210" t="s">
        <v>449</v>
      </c>
      <c r="F131" s="208">
        <v>16635351</v>
      </c>
    </row>
    <row r="132" spans="1:6" ht="13.5">
      <c r="A132" s="198">
        <v>101</v>
      </c>
      <c r="B132" s="209" t="s">
        <v>450</v>
      </c>
      <c r="C132" s="205">
        <v>40988</v>
      </c>
      <c r="D132" s="206">
        <v>207</v>
      </c>
      <c r="E132" s="210" t="s">
        <v>451</v>
      </c>
      <c r="F132" s="208">
        <v>11033752</v>
      </c>
    </row>
    <row r="133" spans="1:6" ht="13.5">
      <c r="A133" s="198">
        <v>102</v>
      </c>
      <c r="B133" s="209" t="s">
        <v>452</v>
      </c>
      <c r="C133" s="205">
        <v>40946</v>
      </c>
      <c r="D133" s="205" t="s">
        <v>453</v>
      </c>
      <c r="E133" s="210" t="s">
        <v>454</v>
      </c>
      <c r="F133" s="208">
        <v>12548490</v>
      </c>
    </row>
    <row r="134" spans="1:6" ht="13.5">
      <c r="A134" s="198">
        <v>103</v>
      </c>
      <c r="B134" s="209" t="s">
        <v>455</v>
      </c>
      <c r="C134" s="205">
        <v>40960</v>
      </c>
      <c r="D134" s="206">
        <v>39</v>
      </c>
      <c r="E134" s="210" t="s">
        <v>456</v>
      </c>
      <c r="F134" s="208">
        <v>10556723</v>
      </c>
    </row>
    <row r="135" spans="1:6" ht="13.5">
      <c r="A135" s="198">
        <v>104</v>
      </c>
      <c r="B135" s="209" t="s">
        <v>457</v>
      </c>
      <c r="C135" s="205">
        <v>41113</v>
      </c>
      <c r="D135" s="206" t="s">
        <v>458</v>
      </c>
      <c r="E135" s="210" t="s">
        <v>459</v>
      </c>
      <c r="F135" s="208">
        <v>201942</v>
      </c>
    </row>
    <row r="136" spans="1:6" ht="13.5">
      <c r="A136" s="198">
        <v>105</v>
      </c>
      <c r="B136" s="209" t="s">
        <v>460</v>
      </c>
      <c r="C136" s="205">
        <v>41121</v>
      </c>
      <c r="D136" s="206" t="s">
        <v>461</v>
      </c>
      <c r="E136" s="210" t="s">
        <v>462</v>
      </c>
      <c r="F136" s="208">
        <v>554828</v>
      </c>
    </row>
    <row r="137" spans="1:6" ht="13.5">
      <c r="A137" s="198">
        <v>106</v>
      </c>
      <c r="B137" s="209" t="s">
        <v>460</v>
      </c>
      <c r="C137" s="205">
        <v>41121</v>
      </c>
      <c r="D137" s="206" t="s">
        <v>463</v>
      </c>
      <c r="E137" s="210" t="s">
        <v>464</v>
      </c>
      <c r="F137" s="208">
        <v>983705</v>
      </c>
    </row>
    <row r="138" spans="1:6" ht="13.5">
      <c r="A138" s="198">
        <v>107</v>
      </c>
      <c r="B138" s="204" t="s">
        <v>465</v>
      </c>
      <c r="C138" s="205">
        <v>41107</v>
      </c>
      <c r="D138" s="206" t="s">
        <v>466</v>
      </c>
      <c r="E138" s="207" t="s">
        <v>467</v>
      </c>
      <c r="F138" s="208">
        <v>25977174</v>
      </c>
    </row>
    <row r="139" spans="1:6" ht="13.5">
      <c r="A139" s="198">
        <v>108</v>
      </c>
      <c r="B139" s="204" t="s">
        <v>468</v>
      </c>
      <c r="C139" s="205">
        <v>41089</v>
      </c>
      <c r="D139" s="206" t="s">
        <v>469</v>
      </c>
      <c r="E139" s="207" t="s">
        <v>470</v>
      </c>
      <c r="F139" s="208">
        <v>2662188</v>
      </c>
    </row>
    <row r="140" spans="1:6" ht="13.5">
      <c r="A140" s="198">
        <v>109</v>
      </c>
      <c r="B140" s="204" t="s">
        <v>468</v>
      </c>
      <c r="C140" s="205">
        <v>41089</v>
      </c>
      <c r="D140" s="206" t="s">
        <v>471</v>
      </c>
      <c r="E140" s="207" t="s">
        <v>472</v>
      </c>
      <c r="F140" s="208">
        <v>3268932</v>
      </c>
    </row>
    <row r="141" spans="1:6" ht="13.5">
      <c r="A141" s="198">
        <v>110</v>
      </c>
      <c r="B141" s="204" t="s">
        <v>468</v>
      </c>
      <c r="C141" s="205">
        <v>41120</v>
      </c>
      <c r="D141" s="206" t="s">
        <v>473</v>
      </c>
      <c r="E141" s="207" t="s">
        <v>474</v>
      </c>
      <c r="F141" s="208">
        <v>11734632</v>
      </c>
    </row>
    <row r="142" spans="1:6" ht="13.5">
      <c r="A142" s="198">
        <v>111</v>
      </c>
      <c r="B142" s="204" t="s">
        <v>475</v>
      </c>
      <c r="C142" s="205">
        <v>41026</v>
      </c>
      <c r="D142" s="206" t="s">
        <v>476</v>
      </c>
      <c r="E142" s="207" t="s">
        <v>477</v>
      </c>
      <c r="F142" s="208">
        <v>725914</v>
      </c>
    </row>
    <row r="143" spans="1:6" ht="13.5">
      <c r="A143" s="198">
        <v>112</v>
      </c>
      <c r="B143" s="209" t="s">
        <v>478</v>
      </c>
      <c r="C143" s="205">
        <v>40927</v>
      </c>
      <c r="D143" s="206" t="s">
        <v>479</v>
      </c>
      <c r="E143" s="210" t="s">
        <v>480</v>
      </c>
      <c r="F143" s="208">
        <v>114074769.35</v>
      </c>
    </row>
    <row r="144" spans="1:6" ht="13.5">
      <c r="A144" s="198">
        <v>113</v>
      </c>
      <c r="B144" s="209" t="s">
        <v>481</v>
      </c>
      <c r="C144" s="205">
        <v>41046</v>
      </c>
      <c r="D144" s="206" t="s">
        <v>482</v>
      </c>
      <c r="E144" s="210" t="s">
        <v>483</v>
      </c>
      <c r="F144" s="208">
        <v>22177872</v>
      </c>
    </row>
    <row r="145" spans="1:6" ht="13.5">
      <c r="A145" s="198">
        <v>114</v>
      </c>
      <c r="B145" s="204" t="s">
        <v>484</v>
      </c>
      <c r="C145" s="205">
        <v>41003</v>
      </c>
      <c r="D145" s="206">
        <v>91</v>
      </c>
      <c r="E145" s="207" t="s">
        <v>485</v>
      </c>
      <c r="F145" s="208">
        <v>17709593</v>
      </c>
    </row>
    <row r="146" spans="1:6" ht="13.5">
      <c r="A146" s="198">
        <v>115</v>
      </c>
      <c r="B146" s="215" t="s">
        <v>486</v>
      </c>
      <c r="C146" s="216">
        <v>41087</v>
      </c>
      <c r="D146" s="217" t="s">
        <v>487</v>
      </c>
      <c r="E146" s="232" t="s">
        <v>488</v>
      </c>
      <c r="F146" s="233">
        <v>64292121</v>
      </c>
    </row>
    <row r="147" spans="1:6" ht="13.5">
      <c r="A147" s="198"/>
      <c r="B147" s="234"/>
      <c r="C147" s="235"/>
      <c r="D147" s="235"/>
      <c r="E147" s="236" t="s">
        <v>489</v>
      </c>
      <c r="F147" s="237">
        <f>SUM(F37:F146)</f>
        <v>2482945404.4599996</v>
      </c>
    </row>
    <row r="148" spans="1:7" ht="22.5" customHeight="1">
      <c r="A148" s="198"/>
      <c r="B148" s="238"/>
      <c r="C148" s="239"/>
      <c r="D148" s="239"/>
      <c r="E148" s="240" t="s">
        <v>490</v>
      </c>
      <c r="F148" s="241">
        <f>+F147+F34</f>
        <v>2704869465.7</v>
      </c>
      <c r="G148" s="242"/>
    </row>
    <row r="149" spans="1:6" ht="13.5">
      <c r="A149" s="198"/>
      <c r="B149" s="243"/>
      <c r="C149" s="243"/>
      <c r="D149" s="243"/>
      <c r="E149" s="244"/>
      <c r="F149" s="245"/>
    </row>
    <row r="150" spans="1:6" ht="13.5">
      <c r="A150" s="198"/>
      <c r="B150" s="243"/>
      <c r="C150" s="243"/>
      <c r="D150" s="243"/>
      <c r="E150" s="244"/>
      <c r="F150" s="245"/>
    </row>
    <row r="151" spans="1:6" ht="13.5">
      <c r="A151" s="198"/>
      <c r="B151" s="243"/>
      <c r="C151" s="243"/>
      <c r="D151" s="243"/>
      <c r="E151" s="244"/>
      <c r="F151" s="245"/>
    </row>
    <row r="152" spans="1:6" ht="13.5">
      <c r="A152" s="198"/>
      <c r="B152" s="243"/>
      <c r="C152" s="243"/>
      <c r="D152" s="243"/>
      <c r="E152" s="244"/>
      <c r="F152" s="245"/>
    </row>
    <row r="153" spans="1:6" ht="13.5">
      <c r="A153" s="198"/>
      <c r="B153" s="243"/>
      <c r="C153" s="243"/>
      <c r="D153" s="243"/>
      <c r="E153" s="244"/>
      <c r="F153" s="245"/>
    </row>
    <row r="154" spans="1:6" ht="18">
      <c r="A154" s="196"/>
      <c r="B154" s="246"/>
      <c r="C154" s="247"/>
      <c r="D154" s="247"/>
      <c r="E154" s="248" t="s">
        <v>491</v>
      </c>
      <c r="F154" s="249"/>
    </row>
    <row r="155" spans="1:6" ht="13.5">
      <c r="A155" s="196">
        <v>1</v>
      </c>
      <c r="B155" s="250" t="s">
        <v>492</v>
      </c>
      <c r="C155" s="251">
        <v>41011</v>
      </c>
      <c r="D155" s="250" t="s">
        <v>493</v>
      </c>
      <c r="E155" s="250" t="s">
        <v>494</v>
      </c>
      <c r="F155" s="252">
        <v>5087940.73</v>
      </c>
    </row>
    <row r="156" spans="1:6" ht="13.5">
      <c r="A156" s="196">
        <v>2</v>
      </c>
      <c r="B156" s="250" t="s">
        <v>495</v>
      </c>
      <c r="C156" s="251">
        <v>40949</v>
      </c>
      <c r="D156" s="250" t="s">
        <v>496</v>
      </c>
      <c r="E156" s="250" t="s">
        <v>497</v>
      </c>
      <c r="F156" s="252">
        <v>224500967</v>
      </c>
    </row>
    <row r="157" spans="1:6" ht="13.5">
      <c r="A157" s="196">
        <v>3</v>
      </c>
      <c r="B157" s="250" t="s">
        <v>498</v>
      </c>
      <c r="C157" s="251">
        <v>40907</v>
      </c>
      <c r="D157" s="250" t="s">
        <v>499</v>
      </c>
      <c r="E157" s="250" t="s">
        <v>500</v>
      </c>
      <c r="F157" s="252">
        <v>94237379</v>
      </c>
    </row>
    <row r="158" spans="1:6" ht="13.5">
      <c r="A158" s="196">
        <v>4</v>
      </c>
      <c r="B158" s="250" t="s">
        <v>498</v>
      </c>
      <c r="C158" s="251">
        <v>41019</v>
      </c>
      <c r="D158" s="250" t="s">
        <v>501</v>
      </c>
      <c r="E158" s="250" t="s">
        <v>502</v>
      </c>
      <c r="F158" s="252">
        <v>92976553</v>
      </c>
    </row>
    <row r="159" spans="1:6" ht="13.5">
      <c r="A159" s="196">
        <v>5</v>
      </c>
      <c r="B159" s="250" t="s">
        <v>498</v>
      </c>
      <c r="C159" s="251">
        <v>40939</v>
      </c>
      <c r="D159" s="250" t="s">
        <v>503</v>
      </c>
      <c r="E159" s="250" t="s">
        <v>504</v>
      </c>
      <c r="F159" s="252">
        <v>112563209</v>
      </c>
    </row>
    <row r="160" spans="1:6" ht="13.5">
      <c r="A160" s="196">
        <v>6</v>
      </c>
      <c r="B160" s="250" t="s">
        <v>498</v>
      </c>
      <c r="C160" s="251">
        <v>41089</v>
      </c>
      <c r="D160" s="250" t="s">
        <v>221</v>
      </c>
      <c r="E160" s="250" t="s">
        <v>505</v>
      </c>
      <c r="F160" s="252">
        <v>9580289</v>
      </c>
    </row>
    <row r="161" spans="1:6" ht="13.5">
      <c r="A161" s="196">
        <v>7</v>
      </c>
      <c r="B161" s="250" t="s">
        <v>498</v>
      </c>
      <c r="C161" s="251">
        <v>41087</v>
      </c>
      <c r="D161" s="250" t="s">
        <v>506</v>
      </c>
      <c r="E161" s="250" t="s">
        <v>507</v>
      </c>
      <c r="F161" s="252">
        <v>136247940</v>
      </c>
    </row>
    <row r="162" spans="1:6" ht="13.5">
      <c r="A162" s="196">
        <v>8</v>
      </c>
      <c r="B162" s="250" t="s">
        <v>508</v>
      </c>
      <c r="C162" s="251">
        <v>40939</v>
      </c>
      <c r="D162" s="250" t="s">
        <v>509</v>
      </c>
      <c r="E162" s="250" t="s">
        <v>510</v>
      </c>
      <c r="F162" s="252">
        <v>212214216</v>
      </c>
    </row>
    <row r="163" spans="1:6" ht="13.5">
      <c r="A163" s="196">
        <v>9</v>
      </c>
      <c r="B163" s="250" t="s">
        <v>511</v>
      </c>
      <c r="C163" s="251">
        <v>41120</v>
      </c>
      <c r="D163" s="250" t="s">
        <v>512</v>
      </c>
      <c r="E163" s="250" t="s">
        <v>513</v>
      </c>
      <c r="F163" s="252">
        <v>209562482</v>
      </c>
    </row>
    <row r="164" spans="1:6" ht="13.5">
      <c r="A164" s="196">
        <v>10</v>
      </c>
      <c r="B164" s="250" t="s">
        <v>511</v>
      </c>
      <c r="C164" s="251">
        <v>41120</v>
      </c>
      <c r="D164" s="250" t="s">
        <v>514</v>
      </c>
      <c r="E164" s="250" t="s">
        <v>515</v>
      </c>
      <c r="F164" s="252">
        <v>173575315</v>
      </c>
    </row>
    <row r="165" spans="1:7" ht="13.5">
      <c r="A165" s="196">
        <v>11</v>
      </c>
      <c r="B165" s="250" t="s">
        <v>511</v>
      </c>
      <c r="C165" s="251">
        <v>40995</v>
      </c>
      <c r="D165" s="250" t="s">
        <v>516</v>
      </c>
      <c r="E165" s="250" t="s">
        <v>517</v>
      </c>
      <c r="F165" s="252">
        <v>21073564</v>
      </c>
      <c r="G165" s="242"/>
    </row>
    <row r="166" spans="1:6" ht="13.5">
      <c r="A166" s="196">
        <v>12</v>
      </c>
      <c r="B166" s="250" t="s">
        <v>518</v>
      </c>
      <c r="C166" s="251">
        <v>40624</v>
      </c>
      <c r="D166" s="250" t="s">
        <v>519</v>
      </c>
      <c r="E166" s="250" t="s">
        <v>520</v>
      </c>
      <c r="F166" s="252">
        <v>63207540</v>
      </c>
    </row>
    <row r="167" spans="1:6" ht="13.5">
      <c r="A167" s="196">
        <v>13</v>
      </c>
      <c r="B167" s="250" t="s">
        <v>518</v>
      </c>
      <c r="C167" s="251">
        <v>41037</v>
      </c>
      <c r="D167" s="250" t="s">
        <v>521</v>
      </c>
      <c r="E167" s="250" t="s">
        <v>522</v>
      </c>
      <c r="F167" s="252">
        <v>38445994</v>
      </c>
    </row>
    <row r="168" spans="1:6" ht="13.5">
      <c r="A168" s="196">
        <v>14</v>
      </c>
      <c r="B168" s="250" t="s">
        <v>518</v>
      </c>
      <c r="C168" s="251">
        <v>41051</v>
      </c>
      <c r="D168" s="250" t="s">
        <v>523</v>
      </c>
      <c r="E168" s="250" t="s">
        <v>524</v>
      </c>
      <c r="F168" s="252">
        <v>46477168</v>
      </c>
    </row>
    <row r="169" spans="1:6" ht="13.5">
      <c r="A169" s="196">
        <v>15</v>
      </c>
      <c r="B169" s="250" t="s">
        <v>525</v>
      </c>
      <c r="C169" s="251">
        <v>40815</v>
      </c>
      <c r="D169" s="253" t="s">
        <v>526</v>
      </c>
      <c r="E169" s="250" t="s">
        <v>527</v>
      </c>
      <c r="F169" s="252">
        <v>38045417</v>
      </c>
    </row>
    <row r="170" spans="1:6" ht="13.5">
      <c r="A170" s="196">
        <v>16</v>
      </c>
      <c r="B170" s="250" t="s">
        <v>525</v>
      </c>
      <c r="C170" s="251">
        <v>40907</v>
      </c>
      <c r="D170" s="253" t="s">
        <v>528</v>
      </c>
      <c r="E170" s="250" t="s">
        <v>529</v>
      </c>
      <c r="F170" s="252">
        <v>4149826</v>
      </c>
    </row>
    <row r="171" spans="1:6" ht="13.5">
      <c r="A171" s="196">
        <v>17</v>
      </c>
      <c r="B171" s="250" t="s">
        <v>530</v>
      </c>
      <c r="C171" s="251">
        <v>40899</v>
      </c>
      <c r="D171" s="250" t="s">
        <v>531</v>
      </c>
      <c r="E171" s="250" t="s">
        <v>532</v>
      </c>
      <c r="F171" s="252">
        <v>85673779</v>
      </c>
    </row>
    <row r="172" spans="1:6" ht="13.5">
      <c r="A172" s="196">
        <v>18</v>
      </c>
      <c r="B172" s="250" t="s">
        <v>530</v>
      </c>
      <c r="C172" s="251">
        <v>40899</v>
      </c>
      <c r="D172" s="250" t="s">
        <v>531</v>
      </c>
      <c r="E172" s="250" t="s">
        <v>532</v>
      </c>
      <c r="F172" s="252">
        <v>187443540</v>
      </c>
    </row>
    <row r="173" spans="1:6" ht="13.5">
      <c r="A173" s="196">
        <v>19</v>
      </c>
      <c r="B173" s="250" t="s">
        <v>530</v>
      </c>
      <c r="C173" s="251">
        <v>40904</v>
      </c>
      <c r="D173" s="250" t="s">
        <v>533</v>
      </c>
      <c r="E173" s="250" t="s">
        <v>532</v>
      </c>
      <c r="F173" s="252">
        <v>226762999</v>
      </c>
    </row>
    <row r="174" spans="1:6" ht="13.5">
      <c r="A174" s="196">
        <v>20</v>
      </c>
      <c r="B174" s="250" t="s">
        <v>530</v>
      </c>
      <c r="C174" s="251">
        <v>40939</v>
      </c>
      <c r="D174" s="253" t="s">
        <v>534</v>
      </c>
      <c r="E174" s="250" t="s">
        <v>532</v>
      </c>
      <c r="F174" s="252">
        <v>68448414</v>
      </c>
    </row>
    <row r="175" spans="1:6" ht="13.5">
      <c r="A175" s="196">
        <v>21</v>
      </c>
      <c r="B175" s="250" t="s">
        <v>535</v>
      </c>
      <c r="C175" s="251">
        <v>40984</v>
      </c>
      <c r="D175" s="250" t="s">
        <v>536</v>
      </c>
      <c r="E175" s="250" t="s">
        <v>537</v>
      </c>
      <c r="F175" s="252">
        <v>91325272</v>
      </c>
    </row>
    <row r="176" spans="1:6" ht="13.5">
      <c r="A176" s="196">
        <v>22</v>
      </c>
      <c r="B176" s="250" t="s">
        <v>535</v>
      </c>
      <c r="C176" s="251">
        <v>41040</v>
      </c>
      <c r="D176" s="250" t="s">
        <v>538</v>
      </c>
      <c r="E176" s="250" t="s">
        <v>539</v>
      </c>
      <c r="F176" s="252">
        <v>102964978</v>
      </c>
    </row>
    <row r="177" spans="1:6" ht="13.5">
      <c r="A177" s="196">
        <v>23</v>
      </c>
      <c r="B177" s="250" t="s">
        <v>535</v>
      </c>
      <c r="C177" s="251">
        <v>41040</v>
      </c>
      <c r="D177" s="250" t="s">
        <v>540</v>
      </c>
      <c r="E177" s="250" t="s">
        <v>541</v>
      </c>
      <c r="F177" s="252">
        <v>15254897</v>
      </c>
    </row>
    <row r="178" spans="1:6" ht="13.5">
      <c r="A178" s="196">
        <v>24</v>
      </c>
      <c r="B178" s="250" t="s">
        <v>535</v>
      </c>
      <c r="C178" s="251">
        <v>41040</v>
      </c>
      <c r="D178" s="250" t="s">
        <v>542</v>
      </c>
      <c r="E178" s="250" t="s">
        <v>543</v>
      </c>
      <c r="F178" s="252">
        <v>91445670</v>
      </c>
    </row>
    <row r="179" spans="1:6" ht="13.5">
      <c r="A179" s="196">
        <v>25</v>
      </c>
      <c r="B179" s="250" t="s">
        <v>535</v>
      </c>
      <c r="C179" s="251">
        <v>41120</v>
      </c>
      <c r="D179" s="250" t="s">
        <v>544</v>
      </c>
      <c r="E179" s="250" t="s">
        <v>545</v>
      </c>
      <c r="F179" s="252">
        <v>27108049</v>
      </c>
    </row>
    <row r="180" spans="1:6" ht="13.5">
      <c r="A180" s="196">
        <v>26</v>
      </c>
      <c r="B180" s="250" t="s">
        <v>546</v>
      </c>
      <c r="C180" s="251">
        <v>40847</v>
      </c>
      <c r="D180" s="253" t="s">
        <v>547</v>
      </c>
      <c r="E180" s="250" t="s">
        <v>548</v>
      </c>
      <c r="F180" s="252">
        <v>42768968</v>
      </c>
    </row>
    <row r="181" spans="1:6" ht="13.5">
      <c r="A181" s="196">
        <v>27</v>
      </c>
      <c r="B181" s="250" t="s">
        <v>546</v>
      </c>
      <c r="C181" s="251">
        <v>40907</v>
      </c>
      <c r="D181" s="250" t="s">
        <v>549</v>
      </c>
      <c r="E181" s="250" t="s">
        <v>550</v>
      </c>
      <c r="F181" s="252">
        <f>9220450+39431847</f>
        <v>48652297</v>
      </c>
    </row>
    <row r="182" spans="1:6" ht="13.5">
      <c r="A182" s="196">
        <v>28</v>
      </c>
      <c r="B182" s="250" t="s">
        <v>546</v>
      </c>
      <c r="C182" s="251">
        <v>40907</v>
      </c>
      <c r="D182" s="250" t="s">
        <v>551</v>
      </c>
      <c r="E182" s="250" t="s">
        <v>548</v>
      </c>
      <c r="F182" s="252">
        <f>21744369+16199867+25874012</f>
        <v>63818248</v>
      </c>
    </row>
    <row r="183" spans="1:6" ht="13.5">
      <c r="A183" s="196">
        <v>29</v>
      </c>
      <c r="B183" s="250" t="s">
        <v>546</v>
      </c>
      <c r="C183" s="251">
        <v>41087</v>
      </c>
      <c r="D183" s="250" t="s">
        <v>552</v>
      </c>
      <c r="E183" s="250" t="s">
        <v>553</v>
      </c>
      <c r="F183" s="252">
        <v>35734058</v>
      </c>
    </row>
    <row r="184" spans="1:6" ht="13.5">
      <c r="A184" s="196">
        <v>30</v>
      </c>
      <c r="B184" s="250" t="s">
        <v>546</v>
      </c>
      <c r="C184" s="251">
        <v>41088</v>
      </c>
      <c r="D184" s="250" t="s">
        <v>554</v>
      </c>
      <c r="E184" s="250" t="s">
        <v>555</v>
      </c>
      <c r="F184" s="252">
        <v>111007606</v>
      </c>
    </row>
    <row r="185" spans="1:6" ht="13.5">
      <c r="A185" s="196">
        <v>31</v>
      </c>
      <c r="B185" s="250" t="s">
        <v>546</v>
      </c>
      <c r="C185" s="251">
        <v>40907</v>
      </c>
      <c r="D185" s="250" t="s">
        <v>556</v>
      </c>
      <c r="E185" s="250" t="s">
        <v>557</v>
      </c>
      <c r="F185" s="252">
        <v>41411115</v>
      </c>
    </row>
    <row r="186" spans="1:6" ht="13.5">
      <c r="A186" s="196">
        <v>32</v>
      </c>
      <c r="B186" s="250" t="s">
        <v>558</v>
      </c>
      <c r="C186" s="251">
        <v>41051</v>
      </c>
      <c r="D186" s="250" t="s">
        <v>559</v>
      </c>
      <c r="E186" s="250" t="s">
        <v>560</v>
      </c>
      <c r="F186" s="252">
        <v>29089311</v>
      </c>
    </row>
    <row r="187" spans="1:7" ht="13.5">
      <c r="A187" s="196">
        <v>33</v>
      </c>
      <c r="B187" s="250" t="s">
        <v>558</v>
      </c>
      <c r="C187" s="251">
        <v>41115</v>
      </c>
      <c r="D187" s="250" t="s">
        <v>561</v>
      </c>
      <c r="E187" s="250" t="s">
        <v>562</v>
      </c>
      <c r="F187" s="252">
        <v>33750588</v>
      </c>
      <c r="G187" s="254">
        <f>+F187+F164+F163+F161+F185+F179</f>
        <v>621655489</v>
      </c>
    </row>
    <row r="188" spans="1:6" ht="13.5">
      <c r="A188" s="196">
        <v>34</v>
      </c>
      <c r="B188" s="250" t="s">
        <v>563</v>
      </c>
      <c r="C188" s="251">
        <v>41060</v>
      </c>
      <c r="D188" s="250" t="s">
        <v>564</v>
      </c>
      <c r="E188" s="250" t="s">
        <v>565</v>
      </c>
      <c r="F188" s="252">
        <v>45332456</v>
      </c>
    </row>
    <row r="189" spans="1:6" ht="13.5">
      <c r="A189" s="196">
        <v>35</v>
      </c>
      <c r="B189" s="250" t="s">
        <v>563</v>
      </c>
      <c r="C189" s="251">
        <v>41060</v>
      </c>
      <c r="D189" s="250" t="s">
        <v>566</v>
      </c>
      <c r="E189" s="250" t="s">
        <v>567</v>
      </c>
      <c r="F189" s="252">
        <v>31995691</v>
      </c>
    </row>
    <row r="190" spans="1:6" ht="13.5">
      <c r="A190" s="196">
        <v>36</v>
      </c>
      <c r="B190" s="250" t="s">
        <v>563</v>
      </c>
      <c r="C190" s="251">
        <v>41060</v>
      </c>
      <c r="D190" s="250" t="s">
        <v>568</v>
      </c>
      <c r="E190" s="250" t="s">
        <v>569</v>
      </c>
      <c r="F190" s="252">
        <v>51136279</v>
      </c>
    </row>
    <row r="191" spans="1:6" ht="13.5">
      <c r="A191" s="196"/>
      <c r="B191" s="255"/>
      <c r="C191" s="256"/>
      <c r="D191" s="256"/>
      <c r="E191" s="257" t="s">
        <v>570</v>
      </c>
      <c r="F191" s="258">
        <f>SUM(F155:F190)</f>
        <v>2913070014.73</v>
      </c>
    </row>
    <row r="192" spans="2:6" ht="13.5">
      <c r="B192" s="196"/>
      <c r="F192" s="259"/>
    </row>
    <row r="193" spans="2:6" ht="13.5">
      <c r="B193" s="196"/>
      <c r="C193" s="196"/>
      <c r="D193" s="196"/>
      <c r="F193" s="245"/>
    </row>
    <row r="194" spans="2:6" ht="13.5">
      <c r="B194" s="260" t="s">
        <v>571</v>
      </c>
      <c r="C194" s="261">
        <v>41130</v>
      </c>
      <c r="D194" s="262"/>
      <c r="E194" s="263" t="s">
        <v>572</v>
      </c>
      <c r="F194" s="264">
        <v>153769825.29</v>
      </c>
    </row>
    <row r="195" spans="2:6" ht="13.5">
      <c r="B195" s="265" t="s">
        <v>573</v>
      </c>
      <c r="C195" s="261">
        <v>41130</v>
      </c>
      <c r="D195" s="266"/>
      <c r="E195" s="267" t="s">
        <v>574</v>
      </c>
      <c r="F195" s="268">
        <v>88003171</v>
      </c>
    </row>
    <row r="196" spans="2:6" ht="13.5">
      <c r="B196" s="269"/>
      <c r="C196" s="270"/>
      <c r="D196" s="270"/>
      <c r="E196" s="271" t="s">
        <v>575</v>
      </c>
      <c r="F196" s="272">
        <f>+F194+F195</f>
        <v>241772996.29</v>
      </c>
    </row>
    <row r="197" spans="2:6" ht="13.5">
      <c r="B197" s="196"/>
      <c r="F197" s="245"/>
    </row>
    <row r="198" spans="2:6" ht="13.5">
      <c r="B198" s="196"/>
      <c r="F198" s="245"/>
    </row>
    <row r="199" spans="2:6" ht="13.5">
      <c r="B199" s="196"/>
      <c r="F199" s="245"/>
    </row>
    <row r="200" ht="13.5">
      <c r="F200" s="245"/>
    </row>
    <row r="201" spans="2:6" ht="13.5">
      <c r="B201" s="273" t="s">
        <v>576</v>
      </c>
      <c r="C201" s="273"/>
      <c r="D201" s="273"/>
      <c r="E201" s="273"/>
      <c r="F201" s="273"/>
    </row>
    <row r="202" spans="1:6" ht="13.5">
      <c r="A202" s="195">
        <v>1</v>
      </c>
      <c r="B202" s="274" t="s">
        <v>577</v>
      </c>
      <c r="C202" s="274">
        <v>1313284</v>
      </c>
      <c r="D202" s="275">
        <v>41096</v>
      </c>
      <c r="E202" s="274" t="s">
        <v>578</v>
      </c>
      <c r="F202" s="276">
        <v>50000000</v>
      </c>
    </row>
    <row r="203" spans="1:6" ht="13.5">
      <c r="A203" s="195">
        <v>2</v>
      </c>
      <c r="B203" s="274" t="s">
        <v>579</v>
      </c>
      <c r="C203" s="274">
        <v>1313283</v>
      </c>
      <c r="D203" s="275">
        <v>41096</v>
      </c>
      <c r="E203" s="274" t="s">
        <v>580</v>
      </c>
      <c r="F203" s="276">
        <v>30000000</v>
      </c>
    </row>
    <row r="204" spans="1:6" ht="13.5">
      <c r="A204" s="195">
        <v>3</v>
      </c>
      <c r="B204" s="274" t="s">
        <v>581</v>
      </c>
      <c r="C204" s="274">
        <v>1313286</v>
      </c>
      <c r="D204" s="277" t="s">
        <v>582</v>
      </c>
      <c r="E204" s="274" t="s">
        <v>583</v>
      </c>
      <c r="F204" s="276">
        <v>13198080</v>
      </c>
    </row>
    <row r="205" spans="1:6" ht="13.5">
      <c r="A205" s="195">
        <v>4</v>
      </c>
      <c r="B205" s="274" t="s">
        <v>584</v>
      </c>
      <c r="C205" s="274">
        <v>1313309</v>
      </c>
      <c r="D205" s="274">
        <v>41067</v>
      </c>
      <c r="E205" s="274" t="s">
        <v>585</v>
      </c>
      <c r="F205" s="276">
        <v>130000000</v>
      </c>
    </row>
    <row r="206" spans="2:6" ht="13.5">
      <c r="B206" s="278"/>
      <c r="F206" s="241">
        <f>SUM(F202:F205)</f>
        <v>223198080</v>
      </c>
    </row>
    <row r="207" ht="13.5">
      <c r="F207" s="245"/>
    </row>
    <row r="208" spans="2:7" ht="14.25">
      <c r="B208" s="279" t="s">
        <v>586</v>
      </c>
      <c r="C208" s="279"/>
      <c r="D208" s="279"/>
      <c r="E208" s="279"/>
      <c r="F208" s="280">
        <f>+F148+F191+F196+F206</f>
        <v>6082910556.72</v>
      </c>
      <c r="G208" s="242"/>
    </row>
    <row r="209" spans="2:6" ht="13.5">
      <c r="B209" s="281"/>
      <c r="C209" s="281"/>
      <c r="D209" s="281"/>
      <c r="E209" s="281"/>
      <c r="F209" s="282"/>
    </row>
    <row r="210" spans="2:6" ht="13.5">
      <c r="B210" s="281"/>
      <c r="C210" s="281"/>
      <c r="D210" s="281"/>
      <c r="E210" s="281"/>
      <c r="F210" s="282"/>
    </row>
    <row r="211" spans="2:6" ht="13.5">
      <c r="B211" s="281"/>
      <c r="C211" s="281"/>
      <c r="D211" s="281"/>
      <c r="E211" s="281"/>
      <c r="F211" s="282"/>
    </row>
    <row r="212" spans="2:6" ht="13.5">
      <c r="B212" s="281"/>
      <c r="C212" s="281"/>
      <c r="D212" s="281"/>
      <c r="E212" s="281"/>
      <c r="F212" s="282"/>
    </row>
    <row r="213" spans="2:6" ht="13.5">
      <c r="B213" s="281"/>
      <c r="C213" s="281"/>
      <c r="D213" s="281"/>
      <c r="E213" s="281"/>
      <c r="F213" s="282"/>
    </row>
    <row r="214" spans="2:6" ht="13.5">
      <c r="B214" s="281"/>
      <c r="C214" s="281"/>
      <c r="D214" s="281"/>
      <c r="E214" s="281"/>
      <c r="F214" s="282"/>
    </row>
    <row r="215" spans="2:6" ht="13.5">
      <c r="B215" s="281"/>
      <c r="C215" s="281"/>
      <c r="D215" s="281"/>
      <c r="E215" s="281"/>
      <c r="F215" s="282"/>
    </row>
    <row r="216" spans="2:6" ht="13.5">
      <c r="B216" s="281"/>
      <c r="C216" s="281"/>
      <c r="D216" s="281"/>
      <c r="E216" s="281"/>
      <c r="F216" s="282"/>
    </row>
    <row r="217" spans="2:6" ht="13.5">
      <c r="B217" s="281"/>
      <c r="C217" s="281"/>
      <c r="D217" s="281"/>
      <c r="E217" s="281"/>
      <c r="F217" s="282"/>
    </row>
    <row r="218" spans="2:6" ht="13.5">
      <c r="B218" s="281"/>
      <c r="C218" s="281"/>
      <c r="D218" s="281"/>
      <c r="E218" s="281"/>
      <c r="F218" s="282"/>
    </row>
    <row r="219" spans="2:6" ht="13.5">
      <c r="B219" s="281"/>
      <c r="C219" s="281"/>
      <c r="D219" s="281"/>
      <c r="E219" s="281"/>
      <c r="F219" s="282"/>
    </row>
    <row r="220" spans="1:6" ht="13.5">
      <c r="A220" s="196"/>
      <c r="B220" s="281"/>
      <c r="C220" s="281"/>
      <c r="D220" s="281"/>
      <c r="E220" s="281"/>
      <c r="F220" s="282"/>
    </row>
    <row r="221" spans="1:6" ht="13.5">
      <c r="A221" s="196"/>
      <c r="B221" s="281"/>
      <c r="C221" s="281"/>
      <c r="D221" s="281"/>
      <c r="E221" s="281"/>
      <c r="F221" s="282"/>
    </row>
    <row r="222" spans="1:6" ht="13.5">
      <c r="A222" s="196"/>
      <c r="B222" s="281"/>
      <c r="C222" s="281"/>
      <c r="D222" s="281"/>
      <c r="E222" s="281"/>
      <c r="F222" s="282"/>
    </row>
    <row r="223" spans="1:6" ht="13.5">
      <c r="A223" s="283"/>
      <c r="B223" s="284"/>
      <c r="C223" s="284"/>
      <c r="D223" s="284"/>
      <c r="E223" s="284"/>
      <c r="F223" s="285"/>
    </row>
    <row r="224" spans="2:6" ht="13.5">
      <c r="B224" s="281"/>
      <c r="C224" s="281"/>
      <c r="D224" s="281"/>
      <c r="E224" s="281"/>
      <c r="F224" s="282"/>
    </row>
    <row r="225" spans="2:6" ht="13.5">
      <c r="B225" s="286" t="s">
        <v>587</v>
      </c>
      <c r="C225" s="286"/>
      <c r="D225" s="286"/>
      <c r="E225" s="286"/>
      <c r="F225" s="286"/>
    </row>
    <row r="226" spans="2:6" ht="13.5">
      <c r="B226" s="287" t="s">
        <v>588</v>
      </c>
      <c r="C226" s="288"/>
      <c r="D226" s="288"/>
      <c r="E226" s="289" t="s">
        <v>589</v>
      </c>
      <c r="F226" s="290">
        <v>1158438498.8</v>
      </c>
    </row>
    <row r="227" spans="2:6" ht="13.5">
      <c r="B227" s="250"/>
      <c r="C227" s="278"/>
      <c r="D227" s="278"/>
      <c r="E227" s="274" t="s">
        <v>590</v>
      </c>
      <c r="F227" s="291">
        <v>39560721</v>
      </c>
    </row>
    <row r="228" spans="2:6" ht="13.5">
      <c r="B228" s="250"/>
      <c r="C228" s="278"/>
      <c r="D228" s="278"/>
      <c r="E228" s="274" t="s">
        <v>591</v>
      </c>
      <c r="F228" s="291">
        <v>39244934.49</v>
      </c>
    </row>
    <row r="229" spans="2:6" ht="13.5">
      <c r="B229" s="250"/>
      <c r="C229" s="278"/>
      <c r="D229" s="278"/>
      <c r="E229" s="274" t="s">
        <v>592</v>
      </c>
      <c r="F229" s="291">
        <v>38818295.72</v>
      </c>
    </row>
    <row r="230" spans="2:6" ht="13.5">
      <c r="B230" s="250"/>
      <c r="C230" s="278"/>
      <c r="D230" s="278"/>
      <c r="E230" s="274" t="s">
        <v>593</v>
      </c>
      <c r="F230" s="291">
        <v>22072848.82</v>
      </c>
    </row>
    <row r="231" spans="2:6" ht="13.5">
      <c r="B231" s="250"/>
      <c r="C231" s="278"/>
      <c r="D231" s="278"/>
      <c r="E231" s="274" t="s">
        <v>594</v>
      </c>
      <c r="F231" s="291">
        <v>16522577</v>
      </c>
    </row>
    <row r="232" spans="2:6" ht="13.5">
      <c r="B232" s="250"/>
      <c r="C232" s="278"/>
      <c r="D232" s="278"/>
      <c r="E232" s="274" t="s">
        <v>595</v>
      </c>
      <c r="F232" s="291">
        <v>19900246</v>
      </c>
    </row>
    <row r="233" spans="2:6" ht="13.5">
      <c r="B233" s="250"/>
      <c r="C233" s="278"/>
      <c r="D233" s="278"/>
      <c r="E233" s="274" t="s">
        <v>596</v>
      </c>
      <c r="F233" s="291">
        <v>18407875</v>
      </c>
    </row>
    <row r="234" spans="2:6" ht="13.5">
      <c r="B234" s="250"/>
      <c r="C234" s="278"/>
      <c r="D234" s="278"/>
      <c r="E234" s="274" t="s">
        <v>597</v>
      </c>
      <c r="F234" s="291">
        <v>24145883.77</v>
      </c>
    </row>
    <row r="235" spans="2:6" ht="13.5">
      <c r="B235" s="250"/>
      <c r="C235" s="278"/>
      <c r="D235" s="278"/>
      <c r="E235" s="274" t="s">
        <v>598</v>
      </c>
      <c r="F235" s="291">
        <v>9888070</v>
      </c>
    </row>
    <row r="236" spans="2:6" ht="14.25">
      <c r="B236" s="292" t="s">
        <v>599</v>
      </c>
      <c r="C236" s="292"/>
      <c r="D236" s="292"/>
      <c r="E236" s="292"/>
      <c r="F236" s="293">
        <f>SUM(F226:F235)</f>
        <v>1386999950.6</v>
      </c>
    </row>
    <row r="237" spans="1:6" ht="13.5">
      <c r="A237" s="196"/>
      <c r="B237" s="278"/>
      <c r="C237" s="278"/>
      <c r="D237" s="278"/>
      <c r="E237" s="294"/>
      <c r="F237" s="295"/>
    </row>
    <row r="238" spans="2:6" ht="13.5">
      <c r="B238" s="296" t="s">
        <v>600</v>
      </c>
      <c r="C238" s="297"/>
      <c r="D238" s="297"/>
      <c r="E238" s="298" t="s">
        <v>589</v>
      </c>
      <c r="F238" s="276">
        <v>540283852</v>
      </c>
    </row>
    <row r="239" spans="2:6" ht="13.5">
      <c r="B239" s="299"/>
      <c r="C239" s="294"/>
      <c r="D239" s="294"/>
      <c r="E239" s="274" t="s">
        <v>601</v>
      </c>
      <c r="F239" s="276">
        <v>57499744</v>
      </c>
    </row>
    <row r="240" spans="2:6" ht="13.5">
      <c r="B240" s="250"/>
      <c r="C240" s="278"/>
      <c r="D240" s="278"/>
      <c r="E240" s="274" t="s">
        <v>602</v>
      </c>
      <c r="F240" s="276">
        <v>49284084</v>
      </c>
    </row>
    <row r="241" spans="2:6" ht="13.5">
      <c r="B241" s="250"/>
      <c r="C241" s="278"/>
      <c r="D241" s="278"/>
      <c r="E241" s="274" t="s">
        <v>603</v>
      </c>
      <c r="F241" s="276">
        <v>49460765</v>
      </c>
    </row>
    <row r="242" spans="2:6" ht="13.5">
      <c r="B242" s="250"/>
      <c r="C242" s="278"/>
      <c r="D242" s="278"/>
      <c r="E242" s="274" t="s">
        <v>604</v>
      </c>
      <c r="F242" s="276">
        <v>34707617</v>
      </c>
    </row>
    <row r="243" spans="2:6" ht="13.5">
      <c r="B243" s="250"/>
      <c r="C243" s="278"/>
      <c r="D243" s="278"/>
      <c r="E243" s="274" t="s">
        <v>605</v>
      </c>
      <c r="F243" s="276">
        <v>21652503</v>
      </c>
    </row>
    <row r="244" spans="2:6" ht="13.5">
      <c r="B244" s="250"/>
      <c r="C244" s="278"/>
      <c r="D244" s="278"/>
      <c r="E244" s="274" t="s">
        <v>606</v>
      </c>
      <c r="F244" s="276">
        <v>31753965</v>
      </c>
    </row>
    <row r="245" spans="2:6" ht="13.5">
      <c r="B245" s="250"/>
      <c r="C245" s="278"/>
      <c r="D245" s="278"/>
      <c r="E245" s="274" t="s">
        <v>607</v>
      </c>
      <c r="F245" s="276">
        <v>27386428</v>
      </c>
    </row>
    <row r="246" spans="2:6" ht="13.5">
      <c r="B246" s="250"/>
      <c r="C246" s="278"/>
      <c r="D246" s="278"/>
      <c r="E246" s="274" t="s">
        <v>608</v>
      </c>
      <c r="F246" s="276">
        <v>28720379</v>
      </c>
    </row>
    <row r="247" spans="2:6" ht="13.5">
      <c r="B247" s="250"/>
      <c r="C247" s="278"/>
      <c r="D247" s="278"/>
      <c r="E247" s="274" t="s">
        <v>609</v>
      </c>
      <c r="F247" s="300">
        <v>16299403</v>
      </c>
    </row>
    <row r="248" spans="2:6" ht="14.25">
      <c r="B248" s="301" t="s">
        <v>610</v>
      </c>
      <c r="C248" s="301"/>
      <c r="D248" s="301"/>
      <c r="E248" s="301"/>
      <c r="F248" s="302">
        <f>SUM(F238:F247)</f>
        <v>857048740</v>
      </c>
    </row>
    <row r="249" spans="2:6" ht="13.5">
      <c r="B249" s="278"/>
      <c r="C249" s="278"/>
      <c r="D249" s="278"/>
      <c r="E249" s="303"/>
      <c r="F249" s="304"/>
    </row>
    <row r="250" spans="2:6" ht="14.25">
      <c r="B250" s="305" t="s">
        <v>611</v>
      </c>
      <c r="C250" s="306"/>
      <c r="D250" s="307"/>
      <c r="E250" s="308" t="s">
        <v>589</v>
      </c>
      <c r="F250" s="309">
        <v>3336289648</v>
      </c>
    </row>
    <row r="251" spans="2:6" ht="13.5">
      <c r="B251" s="299"/>
      <c r="C251" s="294"/>
      <c r="D251" s="294"/>
      <c r="E251" s="274" t="s">
        <v>601</v>
      </c>
      <c r="F251" s="291">
        <v>75970154</v>
      </c>
    </row>
    <row r="252" spans="2:6" ht="13.5">
      <c r="B252" s="250"/>
      <c r="C252" s="278"/>
      <c r="D252" s="278"/>
      <c r="E252" s="274" t="s">
        <v>612</v>
      </c>
      <c r="F252" s="291">
        <v>78476416</v>
      </c>
    </row>
    <row r="253" spans="2:6" ht="13.5">
      <c r="B253" s="250"/>
      <c r="C253" s="278"/>
      <c r="D253" s="278"/>
      <c r="E253" s="274" t="s">
        <v>613</v>
      </c>
      <c r="F253" s="291">
        <v>77636495</v>
      </c>
    </row>
    <row r="254" spans="2:6" ht="13.5">
      <c r="B254" s="250"/>
      <c r="C254" s="278"/>
      <c r="D254" s="278"/>
      <c r="E254" s="274" t="s">
        <v>614</v>
      </c>
      <c r="F254" s="291">
        <v>44145690</v>
      </c>
    </row>
    <row r="255" spans="2:6" ht="13.5">
      <c r="B255" s="250"/>
      <c r="C255" s="278"/>
      <c r="D255" s="278"/>
      <c r="E255" s="274" t="s">
        <v>615</v>
      </c>
      <c r="F255" s="291">
        <v>33045151</v>
      </c>
    </row>
    <row r="256" spans="2:6" ht="13.5">
      <c r="B256" s="250"/>
      <c r="C256" s="278"/>
      <c r="D256" s="278"/>
      <c r="E256" s="274" t="s">
        <v>606</v>
      </c>
      <c r="F256" s="291">
        <v>39800502</v>
      </c>
    </row>
    <row r="257" spans="2:6" ht="13.5">
      <c r="B257" s="250"/>
      <c r="C257" s="278"/>
      <c r="D257" s="278"/>
      <c r="E257" s="274" t="s">
        <v>616</v>
      </c>
      <c r="F257" s="291">
        <v>36835743</v>
      </c>
    </row>
    <row r="258" spans="2:6" ht="13.5">
      <c r="B258" s="250"/>
      <c r="C258" s="278"/>
      <c r="D258" s="278"/>
      <c r="E258" s="274" t="s">
        <v>617</v>
      </c>
      <c r="F258" s="291">
        <v>48372375</v>
      </c>
    </row>
    <row r="259" spans="2:6" ht="13.5">
      <c r="B259" s="250"/>
      <c r="C259" s="278"/>
      <c r="D259" s="278"/>
      <c r="E259" s="274" t="s">
        <v>609</v>
      </c>
      <c r="F259" s="291">
        <v>20505293</v>
      </c>
    </row>
    <row r="260" spans="1:6" ht="14.25">
      <c r="A260" s="197"/>
      <c r="B260" s="292" t="s">
        <v>618</v>
      </c>
      <c r="C260" s="292"/>
      <c r="D260" s="292"/>
      <c r="E260" s="292"/>
      <c r="F260" s="293">
        <f>SUM(F250:F259)</f>
        <v>3791077467</v>
      </c>
    </row>
    <row r="261" spans="1:6" ht="13.5">
      <c r="A261" s="310"/>
      <c r="B261" s="278"/>
      <c r="C261" s="278"/>
      <c r="D261" s="278"/>
      <c r="E261" s="294"/>
      <c r="F261" s="311"/>
    </row>
    <row r="262" spans="2:6" ht="25.5" customHeight="1">
      <c r="B262" s="312" t="s">
        <v>619</v>
      </c>
      <c r="C262" s="313"/>
      <c r="D262" s="314"/>
      <c r="E262" s="315" t="s">
        <v>620</v>
      </c>
      <c r="F262" s="309">
        <v>118876000</v>
      </c>
    </row>
    <row r="263" spans="2:6" ht="13.5">
      <c r="B263" s="316"/>
      <c r="C263" s="317">
        <v>41099</v>
      </c>
      <c r="D263" s="316" t="s">
        <v>621</v>
      </c>
      <c r="E263" s="276" t="s">
        <v>622</v>
      </c>
      <c r="F263" s="291">
        <f>+F262*0.1+400</f>
        <v>11888000</v>
      </c>
    </row>
    <row r="264" spans="2:6" ht="13.5">
      <c r="B264" s="318"/>
      <c r="C264" s="243"/>
      <c r="D264" s="243"/>
      <c r="E264" s="276" t="s">
        <v>623</v>
      </c>
      <c r="F264" s="291">
        <f>+F262*0.31/360*30-0.33+37</f>
        <v>3071000.003333333</v>
      </c>
    </row>
    <row r="265" spans="2:6" ht="13.5">
      <c r="B265" s="318"/>
      <c r="C265" s="243"/>
      <c r="D265" s="243"/>
      <c r="E265" s="319" t="s">
        <v>624</v>
      </c>
      <c r="F265" s="320">
        <f>SUM(F262:F264)</f>
        <v>133835000.00333333</v>
      </c>
    </row>
    <row r="266" spans="2:6" ht="13.5">
      <c r="B266" s="318"/>
      <c r="C266" s="243"/>
      <c r="D266" s="243"/>
      <c r="E266" s="276" t="s">
        <v>625</v>
      </c>
      <c r="F266" s="276">
        <v>92047000</v>
      </c>
    </row>
    <row r="267" spans="2:6" ht="13.5">
      <c r="B267" s="321" t="s">
        <v>626</v>
      </c>
      <c r="C267" s="321"/>
      <c r="D267" s="321"/>
      <c r="E267" s="321"/>
      <c r="F267" s="322">
        <f>+F265+F266</f>
        <v>225882000.00333333</v>
      </c>
    </row>
    <row r="268" spans="1:6" ht="13.5">
      <c r="A268" s="196"/>
      <c r="B268" s="243"/>
      <c r="C268" s="243"/>
      <c r="D268" s="243"/>
      <c r="E268" s="323"/>
      <c r="F268" s="324"/>
    </row>
    <row r="269" spans="2:6" ht="21.75">
      <c r="B269" s="325" t="s">
        <v>627</v>
      </c>
      <c r="C269" s="325"/>
      <c r="D269" s="325"/>
      <c r="E269" s="326" t="s">
        <v>628</v>
      </c>
      <c r="F269" s="309">
        <v>24127000</v>
      </c>
    </row>
    <row r="270" spans="2:6" ht="13.5">
      <c r="B270" s="327"/>
      <c r="C270" s="328">
        <v>41106</v>
      </c>
      <c r="D270" s="196" t="s">
        <v>629</v>
      </c>
      <c r="E270" s="329" t="s">
        <v>630</v>
      </c>
      <c r="F270" s="291">
        <f>+F269*0.1</f>
        <v>2412700</v>
      </c>
    </row>
    <row r="271" spans="2:6" ht="13.5">
      <c r="B271" s="327"/>
      <c r="C271" s="196"/>
      <c r="D271" s="196"/>
      <c r="E271" s="329" t="s">
        <v>631</v>
      </c>
      <c r="F271" s="291">
        <f>+F269*0.31/360*30</f>
        <v>623280.8333333334</v>
      </c>
    </row>
    <row r="272" spans="2:6" ht="13.5">
      <c r="B272" s="327"/>
      <c r="C272" s="196"/>
      <c r="D272" s="196"/>
      <c r="E272" s="330" t="s">
        <v>624</v>
      </c>
      <c r="F272" s="331">
        <f>SUM(F269:F271)</f>
        <v>27162980.833333332</v>
      </c>
    </row>
    <row r="273" spans="2:6" ht="13.5">
      <c r="B273" s="327"/>
      <c r="C273" s="196"/>
      <c r="D273" s="196"/>
      <c r="E273" s="332" t="s">
        <v>632</v>
      </c>
      <c r="F273" s="333">
        <v>3800000</v>
      </c>
    </row>
    <row r="274" spans="2:6" ht="13.5">
      <c r="B274" s="334" t="s">
        <v>633</v>
      </c>
      <c r="C274" s="334"/>
      <c r="D274" s="334"/>
      <c r="E274" s="334"/>
      <c r="F274" s="335">
        <f>+F272+F273</f>
        <v>30962980.833333332</v>
      </c>
    </row>
    <row r="275" ht="13.5">
      <c r="F275" s="336"/>
    </row>
    <row r="276" spans="2:6" ht="13.5">
      <c r="B276" s="337" t="s">
        <v>634</v>
      </c>
      <c r="C276" s="337"/>
      <c r="D276" s="337"/>
      <c r="E276" s="337"/>
      <c r="F276" s="335">
        <f>+F274+F267+F260+F248+F236</f>
        <v>6291971138.4366665</v>
      </c>
    </row>
    <row r="277" ht="13.5">
      <c r="F277" s="336"/>
    </row>
    <row r="278" ht="13.5">
      <c r="F278" s="336"/>
    </row>
    <row r="279" spans="2:6" ht="15.75">
      <c r="B279" s="338" t="s">
        <v>635</v>
      </c>
      <c r="C279" s="338"/>
      <c r="D279" s="338"/>
      <c r="E279" s="338"/>
      <c r="F279" s="339">
        <f>+F276+F208</f>
        <v>12374881695.156666</v>
      </c>
    </row>
    <row r="281" spans="1:7" ht="17.25">
      <c r="A281" s="329"/>
      <c r="B281" s="340" t="s">
        <v>636</v>
      </c>
      <c r="C281" s="329"/>
      <c r="D281" s="329"/>
      <c r="E281" s="329"/>
      <c r="F281" s="341">
        <v>4066341373</v>
      </c>
      <c r="G281" s="342"/>
    </row>
    <row r="282" spans="1:6" ht="15.75">
      <c r="A282" s="329"/>
      <c r="B282" s="329"/>
      <c r="C282" s="329"/>
      <c r="D282" s="329"/>
      <c r="E282" s="329"/>
      <c r="F282" s="341"/>
    </row>
    <row r="283" spans="1:7" ht="15.75">
      <c r="A283" s="329"/>
      <c r="B283" s="343" t="s">
        <v>637</v>
      </c>
      <c r="C283" s="329"/>
      <c r="D283" s="329"/>
      <c r="E283" s="329"/>
      <c r="F283" s="341">
        <v>2966759524</v>
      </c>
      <c r="G283" s="344"/>
    </row>
    <row r="284" spans="1:6" ht="15.75">
      <c r="A284" s="329"/>
      <c r="B284" s="329"/>
      <c r="C284" s="343"/>
      <c r="D284" s="329"/>
      <c r="E284" s="329"/>
      <c r="F284" s="341"/>
    </row>
    <row r="285" spans="1:6" ht="15.75">
      <c r="A285" s="329"/>
      <c r="B285" s="343" t="s">
        <v>638</v>
      </c>
      <c r="C285" s="329"/>
      <c r="D285" s="329"/>
      <c r="E285" s="329"/>
      <c r="F285" s="341">
        <v>980000000</v>
      </c>
    </row>
    <row r="286" spans="1:6" ht="15.75">
      <c r="A286" s="329"/>
      <c r="B286" s="329"/>
      <c r="C286" s="329"/>
      <c r="D286" s="329"/>
      <c r="E286" s="329"/>
      <c r="F286" s="341"/>
    </row>
    <row r="287" spans="1:6" ht="15.75">
      <c r="A287" s="329"/>
      <c r="B287" s="343" t="s">
        <v>639</v>
      </c>
      <c r="C287" s="329"/>
      <c r="D287" s="329"/>
      <c r="E287" s="329"/>
      <c r="F287" s="341">
        <f>SUM(F281:F286)</f>
        <v>8013100897</v>
      </c>
    </row>
    <row r="288" spans="1:6" ht="13.5">
      <c r="A288" s="329"/>
      <c r="B288" s="329"/>
      <c r="C288" s="329"/>
      <c r="D288" s="329"/>
      <c r="E288" s="329"/>
      <c r="F288" s="345"/>
    </row>
    <row r="289" spans="1:6" ht="15.75">
      <c r="A289" s="329"/>
      <c r="B289" s="343" t="s">
        <v>640</v>
      </c>
      <c r="C289" s="329"/>
      <c r="D289" s="329"/>
      <c r="E289" s="329"/>
      <c r="F289" s="346">
        <f>+F279+F287</f>
        <v>20387982592.156666</v>
      </c>
    </row>
    <row r="292" ht="13.5">
      <c r="B292" s="195">
        <v>0.30000000000000004</v>
      </c>
    </row>
  </sheetData>
  <sheetProtection selectLockedCells="1" selectUnlockedCells="1"/>
  <mergeCells count="13">
    <mergeCell ref="B2:F2"/>
    <mergeCell ref="B36:E36"/>
    <mergeCell ref="B201:F201"/>
    <mergeCell ref="B208:E208"/>
    <mergeCell ref="B225:F225"/>
    <mergeCell ref="B236:E236"/>
    <mergeCell ref="B248:E248"/>
    <mergeCell ref="B260:E260"/>
    <mergeCell ref="B267:E267"/>
    <mergeCell ref="B269:D269"/>
    <mergeCell ref="B274:E274"/>
    <mergeCell ref="B276:E276"/>
    <mergeCell ref="B279:E279"/>
  </mergeCells>
  <printOptions/>
  <pageMargins left="0.7083333333333334" right="0" top="0.7479166666666667" bottom="0.5513888888888889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="90" zoomScaleNormal="90" workbookViewId="0" topLeftCell="A22">
      <selection activeCell="F15" sqref="F15"/>
    </sheetView>
  </sheetViews>
  <sheetFormatPr defaultColWidth="11.421875" defaultRowHeight="15"/>
  <cols>
    <col min="1" max="1" width="47.57421875" style="0" customWidth="1"/>
    <col min="2" max="2" width="25.57421875" style="0" customWidth="1"/>
    <col min="3" max="3" width="16.57421875" style="0" customWidth="1"/>
    <col min="4" max="4" width="18.00390625" style="0" customWidth="1"/>
    <col min="5" max="16384" width="10.7109375" style="0" customWidth="1"/>
  </cols>
  <sheetData>
    <row r="1" spans="1:5" ht="14.25">
      <c r="A1" s="57" t="s">
        <v>641</v>
      </c>
      <c r="B1" s="347"/>
      <c r="C1" s="347"/>
      <c r="D1" s="347"/>
      <c r="E1" s="58"/>
    </row>
    <row r="2" spans="1:5" ht="14.25">
      <c r="A2" s="23" t="s">
        <v>642</v>
      </c>
      <c r="B2" s="6"/>
      <c r="C2" s="6"/>
      <c r="D2" s="6"/>
      <c r="E2" s="60"/>
    </row>
    <row r="3" spans="1:5" ht="14.25">
      <c r="A3" s="23"/>
      <c r="B3" s="6"/>
      <c r="C3" s="6"/>
      <c r="D3" s="6"/>
      <c r="E3" s="60"/>
    </row>
    <row r="4" spans="1:5" ht="14.25">
      <c r="A4" s="23"/>
      <c r="B4" s="348" t="s">
        <v>643</v>
      </c>
      <c r="C4" s="349"/>
      <c r="D4" s="350" t="s">
        <v>644</v>
      </c>
      <c r="E4" s="60"/>
    </row>
    <row r="5" spans="1:5" ht="15.75">
      <c r="A5" s="351" t="s">
        <v>93</v>
      </c>
      <c r="B5" s="352">
        <v>122466203</v>
      </c>
      <c r="C5" s="6"/>
      <c r="D5" s="16">
        <f>+B5*0.7</f>
        <v>85726342.10000001</v>
      </c>
      <c r="E5" s="60"/>
    </row>
    <row r="6" spans="1:5" ht="15.75">
      <c r="A6" s="351" t="s">
        <v>94</v>
      </c>
      <c r="B6" s="352">
        <v>78929748</v>
      </c>
      <c r="C6" s="6"/>
      <c r="D6" s="16">
        <f>+B6*0.7</f>
        <v>55250823.60000001</v>
      </c>
      <c r="E6" s="60"/>
    </row>
    <row r="7" spans="1:5" ht="27.75">
      <c r="A7" s="351" t="s">
        <v>95</v>
      </c>
      <c r="B7" s="352">
        <v>1145675728.3899999</v>
      </c>
      <c r="C7" s="353" t="s">
        <v>645</v>
      </c>
      <c r="D7" s="16">
        <f>+B7*0.7</f>
        <v>801973009.873</v>
      </c>
      <c r="E7" s="60"/>
    </row>
    <row r="8" spans="1:5" ht="15.75">
      <c r="A8" s="351" t="s">
        <v>96</v>
      </c>
      <c r="B8" s="352">
        <v>228978762.04999998</v>
      </c>
      <c r="C8" s="6"/>
      <c r="D8" s="16">
        <f>+B8*0.7</f>
        <v>160285133.435</v>
      </c>
      <c r="E8" s="60"/>
    </row>
    <row r="9" spans="1:5" ht="15.75">
      <c r="A9" s="351" t="s">
        <v>97</v>
      </c>
      <c r="B9" s="352">
        <v>237677390.74</v>
      </c>
      <c r="C9" s="6" t="s">
        <v>646</v>
      </c>
      <c r="D9" s="16">
        <f aca="true" t="shared" si="0" ref="D9:D11">+B9*0.9</f>
        <v>213909651.666</v>
      </c>
      <c r="E9" s="60"/>
    </row>
    <row r="10" spans="1:5" ht="15.75">
      <c r="A10" s="351" t="s">
        <v>98</v>
      </c>
      <c r="B10" s="352">
        <v>101376876.85</v>
      </c>
      <c r="C10" s="6"/>
      <c r="D10" s="16">
        <f>+B10*0.7</f>
        <v>70963813.795</v>
      </c>
      <c r="E10" s="60"/>
    </row>
    <row r="11" spans="1:5" ht="15.75">
      <c r="A11" s="351" t="s">
        <v>99</v>
      </c>
      <c r="B11" s="352">
        <v>18000000</v>
      </c>
      <c r="C11" s="6" t="s">
        <v>647</v>
      </c>
      <c r="D11" s="16">
        <f t="shared" si="0"/>
        <v>16200000</v>
      </c>
      <c r="E11" s="60"/>
    </row>
    <row r="12" spans="1:5" ht="15.75">
      <c r="A12" s="351" t="s">
        <v>100</v>
      </c>
      <c r="B12" s="352">
        <v>52909404</v>
      </c>
      <c r="C12" s="6"/>
      <c r="D12" s="16">
        <f>+B12*0.7</f>
        <v>37036582.800000004</v>
      </c>
      <c r="E12" s="60"/>
    </row>
    <row r="13" spans="1:5" ht="15.75">
      <c r="A13" s="351" t="s">
        <v>648</v>
      </c>
      <c r="B13" s="354">
        <f>SUM(B3:B12)</f>
        <v>1986014113.0299997</v>
      </c>
      <c r="C13" s="355"/>
      <c r="D13" s="356">
        <f>SUM(D5:D12)</f>
        <v>1441345357.2689998</v>
      </c>
      <c r="E13" s="60"/>
    </row>
    <row r="14" spans="1:5" ht="14.25">
      <c r="A14" s="23"/>
      <c r="B14" s="6"/>
      <c r="C14" s="6"/>
      <c r="D14" s="6"/>
      <c r="E14" s="60"/>
    </row>
    <row r="15" spans="1:5" ht="14.25">
      <c r="A15" s="23"/>
      <c r="B15" s="6"/>
      <c r="C15" s="6"/>
      <c r="D15" s="6"/>
      <c r="E15" s="60"/>
    </row>
    <row r="16" spans="1:5" ht="14.25">
      <c r="A16" s="23"/>
      <c r="B16" s="6"/>
      <c r="C16" s="6"/>
      <c r="D16" s="6"/>
      <c r="E16" s="60"/>
    </row>
    <row r="17" spans="1:5" ht="14.25">
      <c r="A17" s="23"/>
      <c r="B17" s="6"/>
      <c r="C17" s="6"/>
      <c r="D17" s="6"/>
      <c r="E17" s="60"/>
    </row>
    <row r="18" spans="1:5" ht="14.25">
      <c r="A18" s="23"/>
      <c r="B18" s="6"/>
      <c r="C18" s="6"/>
      <c r="D18" s="6"/>
      <c r="E18" s="60"/>
    </row>
    <row r="19" spans="1:5" ht="14.25">
      <c r="A19" s="23"/>
      <c r="B19" s="6"/>
      <c r="C19" s="6"/>
      <c r="D19" s="6"/>
      <c r="E19" s="60"/>
    </row>
    <row r="20" spans="1:5" ht="14.25">
      <c r="A20" s="23"/>
      <c r="B20" s="6"/>
      <c r="C20" s="6"/>
      <c r="D20" s="6"/>
      <c r="E20" s="60"/>
    </row>
    <row r="21" spans="1:5" ht="14.25">
      <c r="A21" s="23"/>
      <c r="B21" s="6"/>
      <c r="C21" s="6"/>
      <c r="D21" s="6"/>
      <c r="E21" s="60"/>
    </row>
    <row r="22" spans="1:5" ht="14.25">
      <c r="A22" s="23"/>
      <c r="B22" s="6"/>
      <c r="C22" s="6"/>
      <c r="D22" s="6"/>
      <c r="E22" s="60"/>
    </row>
    <row r="23" spans="1:5" ht="14.25">
      <c r="A23" s="23"/>
      <c r="B23" s="6"/>
      <c r="C23" s="6"/>
      <c r="D23" s="6"/>
      <c r="E23" s="60"/>
    </row>
    <row r="24" spans="1:5" ht="14.25">
      <c r="A24" s="23"/>
      <c r="B24" s="6"/>
      <c r="C24" s="6"/>
      <c r="D24" s="6"/>
      <c r="E24" s="60"/>
    </row>
    <row r="25" spans="1:5" ht="14.25">
      <c r="A25" s="23"/>
      <c r="B25" s="6"/>
      <c r="C25" s="6"/>
      <c r="D25" s="6"/>
      <c r="E25" s="60"/>
    </row>
    <row r="26" spans="1:5" ht="14.25">
      <c r="A26" s="23"/>
      <c r="B26" s="6"/>
      <c r="C26" s="6"/>
      <c r="D26" s="6"/>
      <c r="E26" s="60"/>
    </row>
    <row r="27" spans="1:5" ht="14.25">
      <c r="A27" s="23"/>
      <c r="B27" s="6"/>
      <c r="C27" s="6"/>
      <c r="D27" s="6"/>
      <c r="E27" s="60"/>
    </row>
    <row r="28" spans="1:5" ht="14.25">
      <c r="A28" s="23"/>
      <c r="B28" s="6"/>
      <c r="C28" s="6"/>
      <c r="D28" s="6"/>
      <c r="E28" s="60"/>
    </row>
    <row r="29" spans="1:5" ht="14.25">
      <c r="A29" s="23"/>
      <c r="B29" s="6"/>
      <c r="C29" s="6"/>
      <c r="D29" s="6"/>
      <c r="E29" s="60"/>
    </row>
    <row r="30" spans="1:5" ht="14.25">
      <c r="A30" s="23"/>
      <c r="B30" s="6"/>
      <c r="C30" s="6"/>
      <c r="D30" s="6"/>
      <c r="E30" s="60"/>
    </row>
    <row r="31" spans="1:5" ht="14.25">
      <c r="A31" s="23"/>
      <c r="B31" s="6"/>
      <c r="C31" s="6"/>
      <c r="D31" s="6"/>
      <c r="E31" s="60"/>
    </row>
    <row r="32" spans="1:5" ht="14.25">
      <c r="A32" s="23"/>
      <c r="B32" s="6"/>
      <c r="C32" s="6"/>
      <c r="D32" s="6"/>
      <c r="E32" s="60"/>
    </row>
    <row r="33" spans="1:5" ht="14.25">
      <c r="A33" s="23"/>
      <c r="B33" s="6"/>
      <c r="C33" s="6"/>
      <c r="D33" s="6"/>
      <c r="E33" s="60"/>
    </row>
    <row r="34" spans="1:5" ht="14.25">
      <c r="A34" s="23"/>
      <c r="B34" s="6"/>
      <c r="C34" s="6"/>
      <c r="D34" s="6"/>
      <c r="E34" s="60"/>
    </row>
    <row r="35" spans="1:5" ht="14.25">
      <c r="A35" s="23"/>
      <c r="B35" s="6"/>
      <c r="C35" s="6"/>
      <c r="D35" s="6"/>
      <c r="E35" s="60"/>
    </row>
    <row r="36" spans="1:5" ht="14.25">
      <c r="A36" s="23"/>
      <c r="B36" s="6"/>
      <c r="C36" s="6"/>
      <c r="D36" s="6"/>
      <c r="E36" s="60"/>
    </row>
    <row r="37" spans="1:5" ht="14.25">
      <c r="A37" s="23"/>
      <c r="B37" s="6"/>
      <c r="C37" s="6"/>
      <c r="D37" s="6"/>
      <c r="E37" s="60"/>
    </row>
    <row r="38" spans="1:5" ht="14.25">
      <c r="A38" s="23"/>
      <c r="B38" s="6"/>
      <c r="C38" s="6"/>
      <c r="D38" s="6"/>
      <c r="E38" s="60"/>
    </row>
    <row r="39" spans="1:5" ht="14.25">
      <c r="A39" s="23"/>
      <c r="B39" s="6"/>
      <c r="C39" s="6"/>
      <c r="D39" s="6"/>
      <c r="E39" s="60"/>
    </row>
    <row r="40" spans="1:5" ht="14.25">
      <c r="A40" s="23"/>
      <c r="B40" s="6"/>
      <c r="C40" s="6"/>
      <c r="D40" s="6"/>
      <c r="E40" s="60"/>
    </row>
    <row r="41" spans="1:5" ht="14.25">
      <c r="A41" s="23"/>
      <c r="B41" s="6"/>
      <c r="C41" s="6"/>
      <c r="D41" s="6"/>
      <c r="E41" s="60"/>
    </row>
    <row r="42" spans="1:5" ht="14.25">
      <c r="A42" s="23"/>
      <c r="B42" s="6"/>
      <c r="C42" s="6"/>
      <c r="D42" s="6"/>
      <c r="E42" s="60"/>
    </row>
    <row r="43" spans="1:5" ht="14.25">
      <c r="A43" s="23"/>
      <c r="B43" s="6"/>
      <c r="C43" s="6"/>
      <c r="D43" s="6"/>
      <c r="E43" s="60"/>
    </row>
    <row r="44" spans="1:5" ht="14.25">
      <c r="A44" s="23"/>
      <c r="B44" s="6"/>
      <c r="C44" s="6"/>
      <c r="D44" s="6"/>
      <c r="E44" s="60"/>
    </row>
    <row r="45" spans="1:5" ht="14.25">
      <c r="A45" s="23"/>
      <c r="B45" s="6"/>
      <c r="C45" s="6"/>
      <c r="D45" s="6"/>
      <c r="E45" s="60"/>
    </row>
    <row r="46" spans="1:5" ht="14.25">
      <c r="A46" s="23"/>
      <c r="B46" s="6"/>
      <c r="C46" s="6"/>
      <c r="D46" s="6"/>
      <c r="E46" s="60"/>
    </row>
    <row r="47" spans="1:5" ht="14.25">
      <c r="A47" s="23"/>
      <c r="B47" s="6"/>
      <c r="C47" s="6"/>
      <c r="D47" s="6"/>
      <c r="E47" s="60"/>
    </row>
    <row r="48" spans="1:5" ht="14.25">
      <c r="A48" s="23"/>
      <c r="B48" s="6"/>
      <c r="C48" s="6"/>
      <c r="D48" s="6"/>
      <c r="E48" s="60"/>
    </row>
    <row r="49" spans="1:5" ht="14.25">
      <c r="A49" s="23"/>
      <c r="B49" s="6"/>
      <c r="C49" s="6"/>
      <c r="D49" s="6"/>
      <c r="E49" s="60"/>
    </row>
    <row r="50" spans="1:5" ht="14.25">
      <c r="A50" s="23"/>
      <c r="B50" s="6"/>
      <c r="C50" s="6"/>
      <c r="D50" s="6"/>
      <c r="E50" s="60"/>
    </row>
    <row r="51" spans="1:5" ht="14.25">
      <c r="A51" s="23"/>
      <c r="B51" s="6"/>
      <c r="C51" s="6"/>
      <c r="D51" s="6"/>
      <c r="E51" s="60"/>
    </row>
    <row r="52" spans="1:5" ht="14.25">
      <c r="A52" s="23"/>
      <c r="B52" s="6"/>
      <c r="C52" s="6"/>
      <c r="D52" s="6"/>
      <c r="E52" s="60"/>
    </row>
    <row r="53" spans="1:5" ht="14.25">
      <c r="A53" s="23"/>
      <c r="B53" s="6"/>
      <c r="C53" s="6"/>
      <c r="D53" s="6"/>
      <c r="E53" s="60"/>
    </row>
    <row r="54" spans="1:5" ht="14.25">
      <c r="A54" s="23"/>
      <c r="B54" s="6"/>
      <c r="C54" s="6"/>
      <c r="D54" s="6"/>
      <c r="E54" s="60"/>
    </row>
    <row r="55" spans="1:5" ht="14.25">
      <c r="A55" s="23"/>
      <c r="B55" s="6"/>
      <c r="C55" s="6"/>
      <c r="D55" s="6"/>
      <c r="E55" s="60"/>
    </row>
    <row r="56" spans="1:5" ht="14.25">
      <c r="A56" s="23"/>
      <c r="B56" s="6"/>
      <c r="C56" s="6"/>
      <c r="D56" s="6"/>
      <c r="E56" s="60"/>
    </row>
    <row r="57" spans="1:5" ht="14.25">
      <c r="A57" s="23"/>
      <c r="B57" s="6"/>
      <c r="C57" s="6"/>
      <c r="D57" s="6"/>
      <c r="E57" s="60"/>
    </row>
    <row r="58" spans="1:5" ht="14.25">
      <c r="A58" s="23"/>
      <c r="B58" s="6"/>
      <c r="C58" s="6"/>
      <c r="D58" s="6"/>
      <c r="E58" s="60"/>
    </row>
    <row r="59" spans="1:5" ht="14.25">
      <c r="A59" s="62"/>
      <c r="B59" s="357"/>
      <c r="C59" s="357"/>
      <c r="D59" s="357"/>
      <c r="E59" s="6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M28" sqref="M28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2006-09-16T05:00:00Z</dcterms:created>
  <dcterms:modified xsi:type="dcterms:W3CDTF">2012-08-23T00:20:59Z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